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65" yWindow="15" windowWidth="9825" windowHeight="8625" tabRatio="842" firstSheet="3" activeTab="8"/>
  </bookViews>
  <sheets>
    <sheet name="0000000" sheetId="1" state="veryHidden" r:id="rId1"/>
    <sheet name="EQUITY" sheetId="2" state="hidden" r:id="rId2"/>
    <sheet name="Notes" sheetId="3" state="hidden" r:id="rId3"/>
    <sheet name="bs" sheetId="4" r:id="rId4"/>
    <sheet name="pl" sheetId="5" state="hidden" r:id="rId5"/>
    <sheet name="pl-d" sheetId="6" r:id="rId6"/>
    <sheet name="pl-d (2)" sheetId="7" state="hidden" r:id="rId7"/>
    <sheet name="cf" sheetId="8" r:id="rId8"/>
    <sheet name="EQUITY " sheetId="9" r:id="rId9"/>
    <sheet name="Qtr- rep 1" sheetId="10" state="hidden" r:id="rId10"/>
  </sheets>
  <externalReferences>
    <externalReference r:id="rId13"/>
    <externalReference r:id="rId14"/>
    <externalReference r:id="rId15"/>
  </externalReferences>
  <definedNames>
    <definedName name="AA">#REF!</definedName>
    <definedName name="BA">#REF!</definedName>
    <definedName name="BC">#REF!</definedName>
    <definedName name="EXPENDITURE_CARRIED_FORWARD">'[3]Consol IS'!#REF!</definedName>
    <definedName name="EXTRAORDINARY_ITEMS">'[3]Consol IS'!#REF!</definedName>
    <definedName name="FileName">#REF!</definedName>
    <definedName name="IA">#REF!</definedName>
    <definedName name="NameRef">#REF!</definedName>
    <definedName name="NOTES_TO_THE_ACCOUNTS">'[3]Consol IS'!#REF!</definedName>
    <definedName name="_xlnm.Print_Area" localSheetId="3">'bs'!$A$1:$K$65</definedName>
    <definedName name="_xlnm.Print_Area" localSheetId="7">'cf'!$B$1:$K$76</definedName>
    <definedName name="_xlnm.Print_Area" localSheetId="8">'EQUITY '!$B$2:$R$56</definedName>
    <definedName name="_xlnm.Print_Area" localSheetId="4">'pl'!$A$1:$X$62</definedName>
    <definedName name="_xlnm.Print_Area" localSheetId="5">'pl-d'!$A$1:$K$67</definedName>
    <definedName name="_xlnm.Print_Area" localSheetId="6">'pl-d (2)'!$A$1:$X$69</definedName>
    <definedName name="PRINT_AREA_MI">#REF!</definedName>
    <definedName name="_xlnm.Print_Titles" localSheetId="2">'Notes'!$1:$5</definedName>
    <definedName name="Proceeds">#REF!</definedName>
    <definedName name="PROPERTY_DEVELOPMENT_EXPENDITURE">'[3]Consol IS'!#REF!</definedName>
    <definedName name="QEAddition">#REF!</definedName>
    <definedName name="QEBF">#REF!</definedName>
    <definedName name="QECF">#REF!</definedName>
    <definedName name="QEDisposal">#REF!</definedName>
    <definedName name="RateIA">#REF!</definedName>
    <definedName name="REAddition">#REF!</definedName>
    <definedName name="REBF">#REF!</definedName>
    <definedName name="RECF">#REF!</definedName>
    <definedName name="REDisposal">#REF!</definedName>
    <definedName name="RETotal">#REF!</definedName>
    <definedName name="TAXATION">'[3]Consol IS'!#REF!</definedName>
    <definedName name="YA">#REF!</definedName>
  </definedNames>
  <calcPr fullCalcOnLoad="1"/>
</workbook>
</file>

<file path=xl/comments4.xml><?xml version="1.0" encoding="utf-8"?>
<comments xmlns="http://schemas.openxmlformats.org/spreadsheetml/2006/main">
  <authors>
    <author>KooiChen</author>
  </authors>
  <commentList>
    <comment ref="H58" authorId="0">
      <text>
        <r>
          <rPr>
            <sz val="9"/>
            <rFont val="Tahoma"/>
            <family val="2"/>
          </rPr>
          <t>KooiChen:
kiv for provision for taxation of RM544,352
(PW Farms)</t>
        </r>
      </text>
    </comment>
    <comment ref="J58"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<sst xmlns="http://schemas.openxmlformats.org/spreadsheetml/2006/main" count="601" uniqueCount="310">
  <si>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</si>
  <si>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</si>
  <si>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</si>
  <si>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</si>
  <si>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</si>
  <si>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</si>
  <si>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</si>
  <si>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</si>
  <si>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</si>
  <si>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</si>
  <si>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</si>
  <si>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</si>
  <si>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</si>
  <si>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</si>
  <si>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</si>
  <si>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</si>
  <si>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</si>
  <si>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</si>
  <si>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</si>
  <si>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</si>
  <si>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</si>
  <si>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</si>
  <si>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</si>
  <si>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</si>
  <si>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</si>
  <si>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</si>
  <si>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</si>
  <si>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</si>
  <si>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</si>
  <si>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</si>
  <si>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</si>
  <si>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</si>
  <si>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</si>
  <si>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</si>
  <si>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</si>
  <si>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</si>
  <si>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</si>
  <si>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</si>
  <si>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</si>
  <si>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</si>
  <si>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</si>
  <si>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</si>
  <si>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</si>
  <si>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</si>
  <si>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</si>
  <si>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</si>
  <si>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</si>
  <si>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</si>
  <si>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</si>
  <si>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</si>
  <si>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</si>
  <si>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</si>
  <si>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</si>
  <si>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</si>
  <si>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</si>
  <si>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</si>
  <si>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</si>
  <si>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</si>
  <si>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</si>
  <si>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</si>
  <si>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</si>
  <si>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</si>
  <si>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</si>
  <si>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</si>
  <si>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</si>
  <si>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</si>
  <si>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</si>
  <si>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</si>
  <si>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</si>
  <si>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</si>
  <si>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</si>
  <si>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</si>
  <si>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</si>
  <si>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</si>
  <si>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</si>
  <si>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</si>
  <si>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</si>
  <si>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</si>
  <si>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</si>
  <si>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</si>
  <si>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</si>
  <si>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</si>
  <si>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</si>
  <si>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</si>
  <si>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</si>
  <si>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</si>
  <si>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</si>
  <si>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</si>
  <si>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</si>
  <si>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</si>
  <si>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</si>
  <si>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</si>
  <si>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</si>
  <si>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</si>
  <si>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</si>
  <si>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</si>
  <si>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</si>
  <si>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</si>
  <si>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</si>
  <si>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</si>
  <si>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</si>
  <si>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</si>
  <si>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</si>
  <si>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</si>
  <si>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</si>
  <si>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</si>
  <si>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</si>
  <si>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</si>
  <si>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</si>
  <si>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</si>
  <si>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</si>
  <si>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</si>
  <si>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</si>
  <si>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</si>
  <si>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</si>
  <si>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</si>
  <si>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</si>
  <si>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</si>
  <si>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</si>
  <si>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</si>
  <si>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</si>
  <si>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</si>
  <si>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</si>
  <si>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</si>
  <si>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</si>
  <si>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</si>
  <si>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</si>
  <si>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</si>
  <si>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</si>
  <si>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</si>
  <si>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</si>
  <si>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</si>
  <si>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</si>
  <si>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</si>
  <si>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</si>
  <si>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</si>
  <si>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</si>
  <si>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</si>
  <si>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</si>
  <si>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</si>
  <si>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</si>
  <si>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</si>
  <si>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</si>
  <si>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</si>
  <si>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</si>
  <si>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</si>
  <si>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</si>
  <si>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</si>
  <si>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</si>
  <si>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</si>
  <si>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</si>
  <si>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</si>
  <si>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</si>
  <si>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</si>
  <si>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</si>
  <si>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</si>
  <si>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</si>
  <si>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</si>
  <si>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</si>
  <si>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</si>
  <si>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</si>
  <si>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</si>
  <si>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</si>
  <si>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</si>
  <si>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</si>
  <si>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</si>
  <si>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</si>
  <si>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</si>
  <si>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</si>
  <si>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</si>
  <si>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</si>
  <si>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</si>
  <si>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</si>
  <si>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</si>
  <si>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</si>
  <si>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</si>
  <si>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</si>
  <si>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</si>
  <si>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</si>
  <si>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</si>
  <si>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</si>
  <si>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</si>
  <si>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</si>
  <si>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</si>
  <si>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</si>
  <si>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</si>
  <si>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</si>
  <si>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</si>
  <si>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</si>
  <si>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</si>
  <si>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</si>
  <si>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</si>
  <si>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</si>
  <si>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</si>
  <si>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</si>
  <si>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</si>
  <si>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</si>
  <si>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</si>
  <si>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</si>
  <si>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</si>
  <si>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</si>
  <si>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</si>
  <si>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</si>
  <si>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</si>
  <si>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</si>
  <si>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</si>
  <si>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</si>
  <si>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</si>
  <si>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</si>
  <si>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</si>
  <si>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</si>
  <si>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Total current liabilities</t>
  </si>
  <si>
    <t>Total liabilities</t>
  </si>
  <si>
    <t>Total equity and liabilities</t>
  </si>
  <si>
    <t xml:space="preserve">The Condensed Consolidated Balance Sheets should be read in conjunction with the </t>
  </si>
  <si>
    <t>Attributable to Equity Holder of the Parent</t>
  </si>
  <si>
    <t xml:space="preserve">Minority </t>
  </si>
  <si>
    <t>Interest</t>
  </si>
  <si>
    <t>Equity</t>
  </si>
  <si>
    <t>Acquisition / Additions</t>
  </si>
  <si>
    <t>PW CONSOLIDATED BHD</t>
  </si>
  <si>
    <t xml:space="preserve">Net assets per share attributable to </t>
  </si>
  <si>
    <t>Profit before Taxation</t>
  </si>
  <si>
    <t>Profit for the period</t>
  </si>
  <si>
    <t>Attributable to:</t>
  </si>
  <si>
    <t>Equity Holders of the Parent</t>
  </si>
  <si>
    <t xml:space="preserve">        - Diluted (sen)</t>
  </si>
  <si>
    <t xml:space="preserve">The Condensed Consolidated Income Statement should be read in conjunction with the </t>
  </si>
  <si>
    <t>PW -2</t>
  </si>
  <si>
    <t>ended</t>
  </si>
  <si>
    <t>31 Mar. 2004</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</si>
  <si>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</si>
  <si>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</si>
  <si>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</si>
  <si>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</si>
  <si>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</si>
  <si>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</si>
  <si>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</si>
  <si>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</si>
  <si>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</si>
  <si>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</si>
  <si>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</si>
  <si>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</si>
  <si>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</si>
  <si>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</si>
  <si>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</si>
  <si>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</si>
  <si>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</si>
  <si>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</si>
  <si>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</si>
  <si>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</si>
  <si>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</si>
  <si>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</si>
  <si>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</si>
  <si>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</si>
  <si>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</si>
  <si>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</si>
  <si>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</si>
  <si>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</si>
  <si>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</si>
  <si>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</si>
  <si>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</si>
  <si>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Non-current asset held for sale</t>
  </si>
  <si>
    <t>Condensed Consolidated Statement of Cash Flows</t>
  </si>
  <si>
    <t>Condensed Consolidated Statement of Financial Position</t>
  </si>
  <si>
    <t>shareholders of the company (RM)</t>
  </si>
  <si>
    <t>Condensed Consolidated Statement of Comprehensive Income</t>
  </si>
  <si>
    <t>Comprehensive Income for the period</t>
  </si>
  <si>
    <t>Acquisition of additional equity interests of existing subsidiary from minority interest</t>
  </si>
  <si>
    <t>Earnings per share for profit attributable to equity holder of the parent</t>
  </si>
  <si>
    <t xml:space="preserve">        - Basic (sen)</t>
  </si>
  <si>
    <t>Other comprehensive income</t>
  </si>
  <si>
    <t>- Acquisition of equity interest from existing shareholder</t>
  </si>
  <si>
    <t>- Proceeds from disposal of non-current assets held for sale</t>
  </si>
  <si>
    <t>Negative Goodwill</t>
  </si>
  <si>
    <t>Profit for the period from continuing operations</t>
  </si>
  <si>
    <t>Loss for the period from discontinued operations</t>
  </si>
  <si>
    <t>- Acquisition of long leasehold land</t>
  </si>
  <si>
    <t>- Proceeds from disposal of long leasehold land</t>
  </si>
  <si>
    <t>For The Period Ended 31 March 2011</t>
  </si>
  <si>
    <t>Annual Financial Report for the Year Ended 31 December 2010</t>
  </si>
  <si>
    <t>Balance as at 1 January 2011</t>
  </si>
  <si>
    <t>Realistion of revaluation surplus upon depreciation</t>
  </si>
  <si>
    <t xml:space="preserve">        - Basic (sen),for profit from continuing operatinon</t>
  </si>
  <si>
    <t xml:space="preserve">        - Basic (sen),for profit from discontinued operatinon</t>
  </si>
  <si>
    <t xml:space="preserve">        - Basic (sen), for profit for the period</t>
  </si>
  <si>
    <t>- Continuing operations</t>
  </si>
  <si>
    <t>- Discontinued operations</t>
  </si>
  <si>
    <t>For The Period Ended 30 June 2011</t>
  </si>
  <si>
    <t>(Restated)</t>
  </si>
  <si>
    <t>Total comprehensive income for the period</t>
  </si>
  <si>
    <t>Total Comprehensive Income for the period</t>
  </si>
  <si>
    <t>(restated)</t>
  </si>
  <si>
    <t>- Acquisition of other investment</t>
  </si>
  <si>
    <t>Profit/(Loss) for the period from discontinued operations</t>
  </si>
  <si>
    <t>As At 31 March 2012</t>
  </si>
  <si>
    <t>31 Dec 2011</t>
  </si>
  <si>
    <t>Annual Financial Report for the Year Ended 31 December 2011</t>
  </si>
  <si>
    <t>For The Period Ended 31 March 2012</t>
  </si>
  <si>
    <t>31 March 2012</t>
  </si>
  <si>
    <t>3 months ended</t>
  </si>
  <si>
    <t xml:space="preserve"> 31 March 2012</t>
  </si>
  <si>
    <t>Balance as at 31 March 2012</t>
  </si>
  <si>
    <t>Balance as at 1 January 2012</t>
  </si>
  <si>
    <t xml:space="preserve"> 31 March 2011</t>
  </si>
  <si>
    <t>Balance as at 31 March 2011</t>
  </si>
  <si>
    <t>Investment Securities</t>
  </si>
  <si>
    <t>- Proceeds from disposal of investment securities</t>
  </si>
  <si>
    <t>Cash and cash equivalents as at 31 March</t>
  </si>
  <si>
    <t>31 Mach 2011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</si>
</sst>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 #,##0_-;_-* &quot;-&quot;_-;_-@_-"/>
    <numFmt numFmtId="171" formatCode="_-* #,##0.00_-;\-* #,##0.00_-;_-* &quot;-&quot;??_-;_-@_-"/>
    <numFmt numFmtId="172" formatCode="_(* #,##0.0_);_(* \(#,##0.0\);_(* &quot;-&quot;??_);_(@_)"/>
    <numFmt numFmtId="173" formatCode="_(* #,##0_);_(* \(#,##0\);_(* &quot;-&quot;??_);_(@_)"/>
    <numFmt numFmtId="174" formatCode="0.000"/>
    <numFmt numFmtId="175" formatCode="General_)"/>
    <numFmt numFmtId="176" formatCode="0.00_)"/>
    <numFmt numFmtId="177" formatCode="#,##0.0000;[Red]\-#,##0.0000"/>
    <numFmt numFmtId="178" formatCode="###0_);[Red]\(###0\)"/>
    <numFmt numFmtId="179" formatCode="###0.0_);[Red]\(###0.0\)"/>
    <numFmt numFmtId="180" formatCode="###0.00_);[Red]\(###0.00\)"/>
    <numFmt numFmtId="181" formatCode="###0.000_);[Red]\(###0.000\)"/>
    <numFmt numFmtId="182" formatCode="###0.0000_);[Red]\(###0.0000\)"/>
    <numFmt numFmtId="183" formatCode="#,##0.00000;[Red]\-#,##0.00000"/>
    <numFmt numFmtId="184" formatCode="0.00_);\(0.00\)"/>
  </numFmts>
  <fonts count="56">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i/>
      <sz val="12"/>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gray0625">
        <bgColor indexed="31"/>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177" fontId="19" fillId="0" borderId="0" applyFill="0" applyBorder="0" applyAlignment="0">
      <protection/>
    </xf>
    <xf numFmtId="175" fontId="15" fillId="0" borderId="0" applyFill="0" applyBorder="0" applyAlignment="0">
      <protection/>
    </xf>
    <xf numFmtId="174" fontId="15" fillId="0" borderId="0" applyFill="0" applyBorder="0" applyAlignment="0">
      <protection/>
    </xf>
    <xf numFmtId="178" fontId="19" fillId="0" borderId="0" applyFill="0" applyBorder="0" applyAlignment="0">
      <protection/>
    </xf>
    <xf numFmtId="179" fontId="19" fillId="0" borderId="0" applyFill="0" applyBorder="0" applyAlignment="0">
      <protection/>
    </xf>
    <xf numFmtId="177" fontId="19" fillId="0" borderId="0" applyFill="0" applyBorder="0" applyAlignment="0">
      <protection/>
    </xf>
    <xf numFmtId="180" fontId="19" fillId="0" borderId="0" applyFill="0" applyBorder="0" applyAlignment="0">
      <protection/>
    </xf>
    <xf numFmtId="175" fontId="15" fillId="0" borderId="0" applyFill="0" applyBorder="0" applyAlignment="0">
      <protection/>
    </xf>
    <xf numFmtId="0" fontId="39"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4" fillId="0" borderId="0" applyFont="0" applyFill="0" applyBorder="0" applyAlignment="0" applyProtection="0"/>
    <xf numFmtId="177" fontId="19" fillId="0" borderId="0" applyFont="0" applyFill="0" applyBorder="0" applyAlignment="0" applyProtection="0"/>
    <xf numFmtId="171"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5" fontId="15" fillId="0" borderId="0" applyFont="0" applyFill="0" applyBorder="0" applyAlignment="0" applyProtection="0"/>
    <xf numFmtId="14" fontId="22" fillId="0" borderId="0" applyFill="0" applyBorder="0" applyAlignment="0">
      <protection/>
    </xf>
    <xf numFmtId="38" fontId="20" fillId="0" borderId="3">
      <alignment vertical="center"/>
      <protection/>
    </xf>
    <xf numFmtId="177" fontId="19" fillId="0" borderId="0" applyFill="0" applyBorder="0" applyAlignment="0">
      <protection/>
    </xf>
    <xf numFmtId="175" fontId="15" fillId="0" borderId="0" applyFill="0" applyBorder="0" applyAlignment="0">
      <protection/>
    </xf>
    <xf numFmtId="177" fontId="19" fillId="0" borderId="0" applyFill="0" applyBorder="0" applyAlignment="0">
      <protection/>
    </xf>
    <xf numFmtId="180" fontId="19" fillId="0" borderId="0" applyFill="0" applyBorder="0" applyAlignment="0">
      <protection/>
    </xf>
    <xf numFmtId="175" fontId="15" fillId="0" borderId="0" applyFill="0" applyBorder="0" applyAlignment="0">
      <protection/>
    </xf>
    <xf numFmtId="0" fontId="41" fillId="0" borderId="0" applyNumberFormat="0" applyFill="0" applyBorder="0" applyAlignment="0" applyProtection="0"/>
    <xf numFmtId="0" fontId="23" fillId="0" borderId="0" applyNumberFormat="0" applyFill="0" applyBorder="0" applyAlignment="0" applyProtection="0"/>
    <xf numFmtId="0" fontId="42" fillId="4" borderId="0" applyNumberFormat="0" applyBorder="0" applyAlignment="0" applyProtection="0"/>
    <xf numFmtId="38" fontId="21" fillId="20" borderId="0" applyNumberFormat="0" applyBorder="0" applyAlignment="0" applyProtection="0"/>
    <xf numFmtId="0" fontId="24" fillId="0" borderId="4" applyNumberFormat="0" applyAlignment="0" applyProtection="0"/>
    <xf numFmtId="0" fontId="24" fillId="0" borderId="5">
      <alignment horizontal="left" vertical="center"/>
      <protection/>
    </xf>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7" borderId="1" applyNumberFormat="0" applyAlignment="0" applyProtection="0"/>
    <xf numFmtId="10" fontId="21" fillId="22" borderId="9" applyNumberFormat="0" applyBorder="0" applyAlignment="0" applyProtection="0"/>
    <xf numFmtId="177" fontId="19" fillId="0" borderId="0" applyFill="0" applyBorder="0" applyAlignment="0">
      <protection/>
    </xf>
    <xf numFmtId="175" fontId="15" fillId="0" borderId="0" applyFill="0" applyBorder="0" applyAlignment="0">
      <protection/>
    </xf>
    <xf numFmtId="177" fontId="19" fillId="0" borderId="0" applyFill="0" applyBorder="0" applyAlignment="0">
      <protection/>
    </xf>
    <xf numFmtId="180" fontId="19" fillId="0" borderId="0" applyFill="0" applyBorder="0" applyAlignment="0">
      <protection/>
    </xf>
    <xf numFmtId="175" fontId="15" fillId="0" borderId="0" applyFill="0" applyBorder="0" applyAlignment="0">
      <protection/>
    </xf>
    <xf numFmtId="0" fontId="47" fillId="0" borderId="10" applyNumberFormat="0" applyFill="0" applyAlignment="0" applyProtection="0"/>
    <xf numFmtId="0" fontId="48" fillId="23" borderId="0" applyNumberFormat="0" applyBorder="0" applyAlignment="0" applyProtection="0"/>
    <xf numFmtId="176" fontId="26"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22" borderId="11" applyNumberFormat="0" applyFont="0" applyAlignment="0" applyProtection="0"/>
    <xf numFmtId="0" fontId="49" fillId="20" borderId="12" applyNumberFormat="0" applyAlignment="0" applyProtection="0"/>
    <xf numFmtId="9" fontId="0" fillId="0" borderId="0" applyFont="0" applyFill="0" applyBorder="0" applyAlignment="0" applyProtection="0"/>
    <xf numFmtId="179" fontId="19" fillId="0" borderId="0" applyFont="0" applyFill="0" applyBorder="0" applyAlignment="0" applyProtection="0"/>
    <xf numFmtId="183" fontId="19" fillId="0" borderId="0" applyFont="0" applyFill="0" applyBorder="0" applyAlignment="0" applyProtection="0"/>
    <xf numFmtId="10"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7" fontId="19" fillId="0" borderId="0" applyFill="0" applyBorder="0" applyAlignment="0">
      <protection/>
    </xf>
    <xf numFmtId="175" fontId="15" fillId="0" borderId="0" applyFill="0" applyBorder="0" applyAlignment="0">
      <protection/>
    </xf>
    <xf numFmtId="177" fontId="19" fillId="0" borderId="0" applyFill="0" applyBorder="0" applyAlignment="0">
      <protection/>
    </xf>
    <xf numFmtId="180" fontId="19" fillId="0" borderId="0" applyFill="0" applyBorder="0" applyAlignment="0">
      <protection/>
    </xf>
    <xf numFmtId="175" fontId="15" fillId="0" borderId="0" applyFill="0" applyBorder="0" applyAlignment="0">
      <protection/>
    </xf>
    <xf numFmtId="49" fontId="22" fillId="0" borderId="0" applyFill="0" applyBorder="0" applyAlignment="0">
      <protection/>
    </xf>
    <xf numFmtId="181" fontId="19" fillId="0" borderId="0" applyFill="0" applyBorder="0" applyAlignment="0">
      <protection/>
    </xf>
    <xf numFmtId="182" fontId="19" fillId="0" borderId="0" applyFill="0" applyBorder="0" applyAlignment="0">
      <protection/>
    </xf>
    <xf numFmtId="0" fontId="50" fillId="0" borderId="0" applyNumberFormat="0" applyFill="0" applyBorder="0" applyAlignment="0" applyProtection="0"/>
    <xf numFmtId="0" fontId="51" fillId="0" borderId="13" applyNumberFormat="0" applyFill="0" applyAlignment="0" applyProtection="0"/>
    <xf numFmtId="0" fontId="52"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14" xfId="0" applyFont="1" applyBorder="1" applyAlignment="1">
      <alignment/>
    </xf>
    <xf numFmtId="0" fontId="1" fillId="0" borderId="0" xfId="0" applyFont="1" applyFill="1" applyAlignment="1">
      <alignment/>
    </xf>
    <xf numFmtId="0" fontId="4" fillId="2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3" fontId="2" fillId="0" borderId="0" xfId="50" applyNumberFormat="1" applyFont="1" applyAlignment="1">
      <alignment/>
    </xf>
    <xf numFmtId="173" fontId="2" fillId="0" borderId="14" xfId="50" applyNumberFormat="1" applyFont="1" applyBorder="1" applyAlignment="1">
      <alignment/>
    </xf>
    <xf numFmtId="173" fontId="2" fillId="0" borderId="15" xfId="50"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3" fontId="2" fillId="0" borderId="0" xfId="50" applyNumberFormat="1" applyFont="1" applyBorder="1" applyAlignment="1">
      <alignment/>
    </xf>
    <xf numFmtId="173" fontId="2" fillId="0" borderId="0" xfId="50" applyNumberFormat="1" applyFont="1" applyFill="1" applyAlignment="1">
      <alignment/>
    </xf>
    <xf numFmtId="173" fontId="2" fillId="0" borderId="5" xfId="50" applyNumberFormat="1" applyFont="1" applyFill="1" applyBorder="1" applyAlignment="1">
      <alignment/>
    </xf>
    <xf numFmtId="173" fontId="2" fillId="0" borderId="15" xfId="0" applyNumberFormat="1" applyFont="1" applyFill="1" applyBorder="1" applyAlignment="1">
      <alignment/>
    </xf>
    <xf numFmtId="173"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50" applyFont="1" applyAlignment="1">
      <alignment/>
    </xf>
    <xf numFmtId="0" fontId="8" fillId="0" borderId="14" xfId="0" applyFont="1" applyBorder="1" applyAlignment="1">
      <alignment horizontal="center"/>
    </xf>
    <xf numFmtId="0" fontId="5" fillId="0" borderId="16" xfId="0" applyFont="1" applyBorder="1" applyAlignment="1">
      <alignment horizontal="left" vertical="center"/>
    </xf>
    <xf numFmtId="0" fontId="12" fillId="0" borderId="5" xfId="0" applyFont="1" applyBorder="1" applyAlignment="1">
      <alignment horizontal="center" vertical="center"/>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5" fillId="0" borderId="21" xfId="0" applyFont="1" applyBorder="1" applyAlignment="1">
      <alignment horizontal="center"/>
    </xf>
    <xf numFmtId="0" fontId="15" fillId="0" borderId="22" xfId="0" applyFont="1" applyBorder="1" applyAlignment="1">
      <alignment/>
    </xf>
    <xf numFmtId="0" fontId="15" fillId="0" borderId="22" xfId="0" applyFont="1" applyBorder="1" applyAlignment="1">
      <alignment horizontal="center"/>
    </xf>
    <xf numFmtId="14" fontId="15" fillId="0" borderId="22" xfId="0" applyNumberFormat="1" applyFont="1" applyBorder="1" applyAlignment="1">
      <alignment horizontal="center"/>
    </xf>
    <xf numFmtId="0" fontId="16" fillId="0" borderId="22" xfId="0" applyFont="1" applyBorder="1" applyAlignment="1">
      <alignment horizontal="center"/>
    </xf>
    <xf numFmtId="0" fontId="1" fillId="0" borderId="23" xfId="0" applyFont="1" applyBorder="1" applyAlignment="1">
      <alignment/>
    </xf>
    <xf numFmtId="0" fontId="1" fillId="0" borderId="24" xfId="0" applyFont="1" applyBorder="1" applyAlignment="1">
      <alignment/>
    </xf>
    <xf numFmtId="0" fontId="1" fillId="0" borderId="9" xfId="0" applyFont="1" applyBorder="1" applyAlignment="1">
      <alignment/>
    </xf>
    <xf numFmtId="0" fontId="1" fillId="0" borderId="5" xfId="0" applyFont="1" applyBorder="1" applyAlignment="1">
      <alignment/>
    </xf>
    <xf numFmtId="173" fontId="1" fillId="0" borderId="9" xfId="50" applyNumberFormat="1" applyFont="1" applyBorder="1" applyAlignment="1">
      <alignment horizontal="right"/>
    </xf>
    <xf numFmtId="43" fontId="1" fillId="0" borderId="9" xfId="50" applyNumberFormat="1" applyFont="1" applyBorder="1" applyAlignment="1">
      <alignment horizontal="right"/>
    </xf>
    <xf numFmtId="0" fontId="1" fillId="0" borderId="25" xfId="0" applyFont="1" applyBorder="1" applyAlignment="1">
      <alignment/>
    </xf>
    <xf numFmtId="0" fontId="1" fillId="0" borderId="26" xfId="0" applyFont="1" applyBorder="1" applyAlignment="1">
      <alignment/>
    </xf>
    <xf numFmtId="0" fontId="17" fillId="0" borderId="0" xfId="0" applyFont="1" applyAlignment="1">
      <alignment/>
    </xf>
    <xf numFmtId="0" fontId="18" fillId="0" borderId="0" xfId="0" applyFont="1" applyAlignment="1">
      <alignment/>
    </xf>
    <xf numFmtId="0" fontId="12" fillId="0" borderId="16" xfId="0" applyFont="1" applyBorder="1" applyAlignment="1">
      <alignment horizontal="left" vertical="center"/>
    </xf>
    <xf numFmtId="0" fontId="15" fillId="0" borderId="24" xfId="0" applyFont="1" applyBorder="1" applyAlignment="1">
      <alignment/>
    </xf>
    <xf numFmtId="3" fontId="1" fillId="0" borderId="9" xfId="0" applyNumberFormat="1" applyFont="1" applyBorder="1" applyAlignment="1">
      <alignment/>
    </xf>
    <xf numFmtId="2" fontId="1" fillId="0" borderId="9" xfId="0" applyNumberFormat="1" applyFont="1" applyBorder="1" applyAlignment="1">
      <alignment/>
    </xf>
    <xf numFmtId="173" fontId="1" fillId="0" borderId="0" xfId="0" applyNumberFormat="1" applyFont="1" applyAlignment="1">
      <alignment/>
    </xf>
    <xf numFmtId="3" fontId="1" fillId="0" borderId="0" xfId="0" applyNumberFormat="1" applyFont="1" applyAlignment="1">
      <alignment/>
    </xf>
    <xf numFmtId="173" fontId="2" fillId="0" borderId="14" xfId="50" applyNumberFormat="1" applyFont="1" applyFill="1" applyBorder="1" applyAlignment="1">
      <alignment/>
    </xf>
    <xf numFmtId="173" fontId="1" fillId="0" borderId="0" xfId="0" applyNumberFormat="1" applyFont="1" applyBorder="1" applyAlignment="1">
      <alignment/>
    </xf>
    <xf numFmtId="14" fontId="15" fillId="0" borderId="20" xfId="0" applyNumberFormat="1" applyFont="1" applyBorder="1" applyAlignment="1">
      <alignment horizontal="center"/>
    </xf>
    <xf numFmtId="0" fontId="0" fillId="0" borderId="0" xfId="0" applyAlignment="1" quotePrefix="1">
      <alignment/>
    </xf>
    <xf numFmtId="173" fontId="0" fillId="0" borderId="0" xfId="50" applyNumberFormat="1" applyFont="1" applyAlignment="1">
      <alignment/>
    </xf>
    <xf numFmtId="173" fontId="1" fillId="0" borderId="9" xfId="50" applyNumberFormat="1" applyFont="1" applyBorder="1" applyAlignment="1">
      <alignment/>
    </xf>
    <xf numFmtId="0" fontId="27" fillId="0" borderId="0" xfId="0" applyFont="1" applyAlignment="1">
      <alignment wrapText="1"/>
    </xf>
    <xf numFmtId="173" fontId="2" fillId="0" borderId="5" xfId="50"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173" fontId="2" fillId="0" borderId="15" xfId="50" applyNumberFormat="1" applyFont="1" applyFill="1" applyBorder="1" applyAlignment="1">
      <alignment/>
    </xf>
    <xf numFmtId="0" fontId="2" fillId="0" borderId="0" xfId="0" applyFont="1" applyBorder="1" applyAlignment="1">
      <alignment/>
    </xf>
    <xf numFmtId="173"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3" fontId="0" fillId="0" borderId="14" xfId="50" applyNumberFormat="1" applyFont="1" applyBorder="1" applyAlignment="1">
      <alignment/>
    </xf>
    <xf numFmtId="173" fontId="0" fillId="0" borderId="27" xfId="50" applyNumberFormat="1" applyFont="1" applyBorder="1" applyAlignment="1">
      <alignment/>
    </xf>
    <xf numFmtId="0" fontId="29" fillId="0" borderId="0" xfId="0" applyFont="1" applyAlignment="1">
      <alignment/>
    </xf>
    <xf numFmtId="14" fontId="29" fillId="0" borderId="0" xfId="0" applyNumberFormat="1" applyFont="1" applyAlignment="1" quotePrefix="1">
      <alignment/>
    </xf>
    <xf numFmtId="173" fontId="0" fillId="0" borderId="5" xfId="50" applyNumberFormat="1" applyFont="1" applyBorder="1" applyAlignment="1">
      <alignment/>
    </xf>
    <xf numFmtId="173" fontId="29" fillId="0" borderId="0" xfId="50" applyNumberFormat="1" applyFont="1" applyAlignment="1">
      <alignment/>
    </xf>
    <xf numFmtId="173" fontId="29" fillId="0" borderId="5" xfId="50"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3" fontId="0" fillId="0" borderId="15" xfId="50" applyNumberFormat="1" applyFont="1" applyBorder="1" applyAlignment="1">
      <alignment/>
    </xf>
    <xf numFmtId="0" fontId="29" fillId="0" borderId="0" xfId="0" applyFont="1" applyAlignment="1" quotePrefix="1">
      <alignment/>
    </xf>
    <xf numFmtId="43" fontId="0" fillId="0" borderId="14" xfId="0" applyNumberFormat="1" applyBorder="1" applyAlignment="1">
      <alignment/>
    </xf>
    <xf numFmtId="43" fontId="0" fillId="0" borderId="14" xfId="50" applyFont="1" applyBorder="1" applyAlignment="1">
      <alignment/>
    </xf>
    <xf numFmtId="43" fontId="2" fillId="0" borderId="0" xfId="50" applyFont="1" applyAlignment="1">
      <alignment/>
    </xf>
    <xf numFmtId="173" fontId="2" fillId="0" borderId="0" xfId="50" applyNumberFormat="1" applyFont="1" applyFill="1" applyBorder="1" applyAlignment="1">
      <alignment/>
    </xf>
    <xf numFmtId="0" fontId="32" fillId="0" borderId="5"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3" fontId="2" fillId="0" borderId="18" xfId="50" applyNumberFormat="1" applyFont="1" applyFill="1" applyBorder="1" applyAlignment="1">
      <alignment/>
    </xf>
    <xf numFmtId="173" fontId="2" fillId="0" borderId="28" xfId="50" applyNumberFormat="1" applyFont="1" applyFill="1" applyBorder="1" applyAlignment="1">
      <alignment/>
    </xf>
    <xf numFmtId="173" fontId="2" fillId="0" borderId="28" xfId="50" applyNumberFormat="1" applyFont="1" applyBorder="1" applyAlignment="1">
      <alignment/>
    </xf>
    <xf numFmtId="43" fontId="2" fillId="0" borderId="28" xfId="50" applyNumberFormat="1" applyFont="1" applyFill="1" applyBorder="1" applyAlignment="1">
      <alignment/>
    </xf>
    <xf numFmtId="0" fontId="1" fillId="0" borderId="0" xfId="0" applyFont="1" applyFill="1" applyBorder="1" applyAlignment="1">
      <alignment/>
    </xf>
    <xf numFmtId="172" fontId="2" fillId="0" borderId="0" xfId="50" applyNumberFormat="1" applyFont="1" applyBorder="1" applyAlignment="1">
      <alignment/>
    </xf>
    <xf numFmtId="0" fontId="33" fillId="0" borderId="0" xfId="0" applyFont="1" applyAlignment="1">
      <alignment horizontal="center"/>
    </xf>
    <xf numFmtId="16" fontId="8" fillId="0" borderId="0" xfId="0" applyNumberFormat="1" applyFont="1" applyAlignment="1" quotePrefix="1">
      <alignment horizontal="center"/>
    </xf>
    <xf numFmtId="0" fontId="2" fillId="0" borderId="29" xfId="0" applyFont="1" applyBorder="1" applyAlignment="1">
      <alignment/>
    </xf>
    <xf numFmtId="173" fontId="2" fillId="0" borderId="14" xfId="0" applyNumberFormat="1" applyFont="1" applyBorder="1" applyAlignment="1">
      <alignment/>
    </xf>
    <xf numFmtId="49" fontId="2" fillId="0" borderId="0" xfId="0" applyNumberFormat="1" applyFont="1" applyAlignment="1">
      <alignment/>
    </xf>
    <xf numFmtId="43" fontId="2" fillId="0" borderId="0" xfId="50" applyFont="1" applyFill="1" applyAlignment="1">
      <alignment/>
    </xf>
    <xf numFmtId="0" fontId="8"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2" fillId="0" borderId="0" xfId="0" applyFont="1" applyFill="1" applyBorder="1" applyAlignment="1">
      <alignment/>
    </xf>
    <xf numFmtId="173" fontId="2" fillId="0" borderId="18" xfId="50" applyNumberFormat="1" applyFont="1" applyBorder="1" applyAlignment="1">
      <alignment/>
    </xf>
    <xf numFmtId="0" fontId="2" fillId="0" borderId="0" xfId="0" applyFont="1" applyAlignment="1">
      <alignment horizontal="center"/>
    </xf>
    <xf numFmtId="0" fontId="12" fillId="0" borderId="30"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2" fillId="0" borderId="0" xfId="0" applyFont="1" applyAlignment="1">
      <alignment horizontal="center"/>
    </xf>
    <xf numFmtId="0" fontId="4" fillId="0" borderId="18"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10" fillId="0" borderId="0" xfId="0" applyFont="1" applyAlignment="1">
      <alignment horizontal="center"/>
    </xf>
    <xf numFmtId="0" fontId="34" fillId="0" borderId="0" xfId="0" applyFont="1" applyAlignment="1">
      <alignment horizontal="left"/>
    </xf>
    <xf numFmtId="0" fontId="5" fillId="0" borderId="0" xfId="0" applyFont="1" applyAlignment="1">
      <alignment horizontal="center"/>
    </xf>
    <xf numFmtId="0" fontId="10" fillId="0" borderId="0" xfId="0" applyFont="1" applyBorder="1" applyAlignment="1">
      <alignment horizontal="center"/>
    </xf>
    <xf numFmtId="0" fontId="7" fillId="0" borderId="0" xfId="0" applyFont="1" applyAlignment="1">
      <alignment horizontal="center" vertical="center"/>
    </xf>
    <xf numFmtId="173" fontId="1" fillId="0" borderId="16" xfId="50" applyNumberFormat="1" applyFont="1" applyBorder="1" applyAlignment="1">
      <alignment horizontal="center"/>
    </xf>
    <xf numFmtId="173" fontId="1" fillId="0" borderId="30" xfId="50" applyNumberFormat="1" applyFont="1" applyBorder="1" applyAlignment="1">
      <alignment horizontal="center"/>
    </xf>
    <xf numFmtId="2" fontId="1" fillId="0" borderId="16" xfId="0" applyNumberFormat="1" applyFont="1" applyBorder="1" applyAlignment="1">
      <alignment horizontal="center"/>
    </xf>
    <xf numFmtId="2" fontId="1" fillId="0" borderId="30" xfId="0" applyNumberFormat="1" applyFont="1" applyBorder="1" applyAlignment="1">
      <alignment horizontal="center"/>
    </xf>
    <xf numFmtId="0" fontId="8" fillId="0" borderId="0" xfId="0" applyFont="1" applyBorder="1" applyAlignment="1">
      <alignment horizontal="center"/>
    </xf>
    <xf numFmtId="0" fontId="12" fillId="0" borderId="5" xfId="0" applyFont="1" applyBorder="1" applyAlignment="1">
      <alignment horizontal="center" vertical="center"/>
    </xf>
    <xf numFmtId="0" fontId="4" fillId="0" borderId="19" xfId="0" applyFont="1" applyBorder="1" applyAlignment="1">
      <alignment horizontal="center"/>
    </xf>
    <xf numFmtId="0" fontId="2" fillId="0" borderId="0" xfId="0" applyFont="1" applyFill="1" applyAlignment="1">
      <alignment horizontal="center"/>
    </xf>
    <xf numFmtId="0" fontId="1" fillId="0" borderId="0" xfId="0" applyFont="1" applyAlignment="1">
      <alignment horizontal="center"/>
    </xf>
    <xf numFmtId="0" fontId="54" fillId="0" borderId="0" xfId="0" applyFont="1" applyAlignment="1">
      <alignment/>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 2" xfId="52"/>
    <cellStyle name="Comma [00]" xfId="53"/>
    <cellStyle name="Comma 2" xfId="54"/>
    <cellStyle name="Comma 2 2" xfId="55"/>
    <cellStyle name="Comma 2 3" xfId="56"/>
    <cellStyle name="Comma 2 5" xfId="57"/>
    <cellStyle name="Comma 3" xfId="58"/>
    <cellStyle name="Comma 4" xfId="59"/>
    <cellStyle name="Comma 5" xfId="60"/>
    <cellStyle name="Comma 6" xfId="61"/>
    <cellStyle name="Comma0_Standard WP" xfId="62"/>
    <cellStyle name="Currency" xfId="63"/>
    <cellStyle name="Currency [0]" xfId="64"/>
    <cellStyle name="Currency [00]" xfId="65"/>
    <cellStyle name="Date Short" xfId="66"/>
    <cellStyle name="DELTA" xfId="67"/>
    <cellStyle name="Enter Currency (0)" xfId="68"/>
    <cellStyle name="Enter Currency (2)" xfId="69"/>
    <cellStyle name="Enter Units (0)" xfId="70"/>
    <cellStyle name="Enter Units (1)" xfId="71"/>
    <cellStyle name="Enter Units (2)" xfId="72"/>
    <cellStyle name="Explanatory Text" xfId="73"/>
    <cellStyle name="Followed Hyperlink" xfId="74"/>
    <cellStyle name="Good" xfId="75"/>
    <cellStyle name="Grey" xfId="76"/>
    <cellStyle name="Header1" xfId="77"/>
    <cellStyle name="Header2" xfId="78"/>
    <cellStyle name="Heading 1" xfId="79"/>
    <cellStyle name="Heading 2" xfId="80"/>
    <cellStyle name="Heading 3" xfId="81"/>
    <cellStyle name="Heading 4" xfId="82"/>
    <cellStyle name="Hyperlink" xfId="83"/>
    <cellStyle name="Input" xfId="84"/>
    <cellStyle name="Input [yellow]" xfId="85"/>
    <cellStyle name="Link Currency (0)" xfId="86"/>
    <cellStyle name="Link Currency (2)" xfId="87"/>
    <cellStyle name="Link Units (0)" xfId="88"/>
    <cellStyle name="Link Units (1)" xfId="89"/>
    <cellStyle name="Link Units (2)" xfId="90"/>
    <cellStyle name="Linked Cell" xfId="91"/>
    <cellStyle name="Neutral" xfId="92"/>
    <cellStyle name="Normal - Style1" xfId="93"/>
    <cellStyle name="Normal 2" xfId="94"/>
    <cellStyle name="Normal 2 2 2" xfId="95"/>
    <cellStyle name="Normal 3" xfId="96"/>
    <cellStyle name="Normal 4" xfId="97"/>
    <cellStyle name="Note" xfId="98"/>
    <cellStyle name="Output" xfId="99"/>
    <cellStyle name="Percent" xfId="100"/>
    <cellStyle name="Percent [0]" xfId="101"/>
    <cellStyle name="Percent [00]" xfId="102"/>
    <cellStyle name="Percent [2]" xfId="103"/>
    <cellStyle name="Percent 2" xfId="104"/>
    <cellStyle name="Percent 3" xfId="105"/>
    <cellStyle name="PrePop Currency (0)" xfId="106"/>
    <cellStyle name="PrePop Currency (2)" xfId="107"/>
    <cellStyle name="PrePop Units (0)" xfId="108"/>
    <cellStyle name="PrePop Units (1)" xfId="109"/>
    <cellStyle name="PrePop Units (2)" xfId="110"/>
    <cellStyle name="Text Indent A" xfId="111"/>
    <cellStyle name="Text Indent B" xfId="112"/>
    <cellStyle name="Text Indent C"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descr="PINWEE LOGO-CONFIRM"/>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0</xdr:row>
      <xdr:rowOff>9525</xdr:rowOff>
    </xdr:from>
    <xdr:to>
      <xdr:col>6</xdr:col>
      <xdr:colOff>66675</xdr:colOff>
      <xdr:row>2</xdr:row>
      <xdr:rowOff>57150</xdr:rowOff>
    </xdr:to>
    <xdr:pic>
      <xdr:nvPicPr>
        <xdr:cNvPr id="1" name="Picture 1" descr="PINWEE LOGO-CONFIRM"/>
        <xdr:cNvPicPr preferRelativeResize="1">
          <a:picLocks noChangeAspect="1"/>
        </xdr:cNvPicPr>
      </xdr:nvPicPr>
      <xdr:blipFill>
        <a:blip r:embed="rId1"/>
        <a:stretch>
          <a:fillRect/>
        </a:stretch>
      </xdr:blipFill>
      <xdr:spPr>
        <a:xfrm>
          <a:off x="2505075" y="9525"/>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descr="PINWEE LOGO-CONFIRM"/>
        <xdr:cNvPicPr preferRelativeResize="1">
          <a:picLocks noChangeAspect="1"/>
        </xdr:cNvPicPr>
      </xdr:nvPicPr>
      <xdr:blipFill>
        <a:blip r:embed="rId1"/>
        <a:stretch>
          <a:fillRect/>
        </a:stretch>
      </xdr:blipFill>
      <xdr:spPr>
        <a:xfrm>
          <a:off x="3419475"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0</xdr:row>
      <xdr:rowOff>142875</xdr:rowOff>
    </xdr:from>
    <xdr:to>
      <xdr:col>3</xdr:col>
      <xdr:colOff>695325</xdr:colOff>
      <xdr:row>3</xdr:row>
      <xdr:rowOff>28575</xdr:rowOff>
    </xdr:to>
    <xdr:pic>
      <xdr:nvPicPr>
        <xdr:cNvPr id="1" name="Picture 1" descr="PINWEE LOGO-CONFIRM"/>
        <xdr:cNvPicPr preferRelativeResize="1">
          <a:picLocks noChangeAspect="1"/>
        </xdr:cNvPicPr>
      </xdr:nvPicPr>
      <xdr:blipFill>
        <a:blip r:embed="rId1"/>
        <a:stretch>
          <a:fillRect/>
        </a:stretch>
      </xdr:blipFill>
      <xdr:spPr>
        <a:xfrm>
          <a:off x="3714750" y="1428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descr="PINWEE LOGO-CONFIRM"/>
        <xdr:cNvPicPr preferRelativeResize="1">
          <a:picLocks noChangeAspect="1"/>
        </xdr:cNvPicPr>
      </xdr:nvPicPr>
      <xdr:blipFill>
        <a:blip r:embed="rId1"/>
        <a:stretch>
          <a:fillRect/>
        </a:stretch>
      </xdr:blipFill>
      <xdr:spPr>
        <a:xfrm>
          <a:off x="4629150" y="276225"/>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847725</xdr:colOff>
      <xdr:row>0</xdr:row>
      <xdr:rowOff>142875</xdr:rowOff>
    </xdr:from>
    <xdr:to>
      <xdr:col>5</xdr:col>
      <xdr:colOff>1247775</xdr:colOff>
      <xdr:row>3</xdr:row>
      <xdr:rowOff>28575</xdr:rowOff>
    </xdr:to>
    <xdr:pic>
      <xdr:nvPicPr>
        <xdr:cNvPr id="1" name="Picture 1" descr="PINWEE LOGO-CONFIRM"/>
        <xdr:cNvPicPr preferRelativeResize="1">
          <a:picLocks noChangeAspect="1"/>
        </xdr:cNvPicPr>
      </xdr:nvPicPr>
      <xdr:blipFill>
        <a:blip r:embed="rId1"/>
        <a:stretch>
          <a:fillRect/>
        </a:stretch>
      </xdr:blipFill>
      <xdr:spPr>
        <a:xfrm>
          <a:off x="3914775" y="142875"/>
          <a:ext cx="4000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descr="PINWEE LOGO-CONFIRM"/>
        <xdr:cNvPicPr preferRelativeResize="1">
          <a:picLocks noChangeAspect="1"/>
        </xdr:cNvPicPr>
      </xdr:nvPicPr>
      <xdr:blipFill>
        <a:blip r:embed="rId1"/>
        <a:stretch>
          <a:fillRect/>
        </a:stretch>
      </xdr:blipFill>
      <xdr:spPr>
        <a:xfrm>
          <a:off x="4248150" y="190500"/>
          <a:ext cx="400050" cy="371475"/>
        </a:xfrm>
        <a:prstGeom prst="rect">
          <a:avLst/>
        </a:prstGeom>
        <a:noFill/>
        <a:ln w="9525" cmpd="sng">
          <a:noFill/>
        </a:ln>
      </xdr:spPr>
    </xdr:pic>
    <xdr:clientData/>
  </xdr:twoCellAnchor>
  <xdr:twoCellAnchor>
    <xdr:from>
      <xdr:col>11</xdr:col>
      <xdr:colOff>771525</xdr:colOff>
      <xdr:row>36</xdr:row>
      <xdr:rowOff>123825</xdr:rowOff>
    </xdr:from>
    <xdr:to>
      <xdr:col>13</xdr:col>
      <xdr:colOff>533400</xdr:colOff>
      <xdr:row>36</xdr:row>
      <xdr:rowOff>123825</xdr:rowOff>
    </xdr:to>
    <xdr:sp>
      <xdr:nvSpPr>
        <xdr:cNvPr id="2" name="Line 2"/>
        <xdr:cNvSpPr>
          <a:spLocks/>
        </xdr:cNvSpPr>
      </xdr:nvSpPr>
      <xdr:spPr>
        <a:xfrm>
          <a:off x="7048500" y="70199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36</xdr:row>
      <xdr:rowOff>123825</xdr:rowOff>
    </xdr:from>
    <xdr:to>
      <xdr:col>5</xdr:col>
      <xdr:colOff>76200</xdr:colOff>
      <xdr:row>36</xdr:row>
      <xdr:rowOff>123825</xdr:rowOff>
    </xdr:to>
    <xdr:sp>
      <xdr:nvSpPr>
        <xdr:cNvPr id="3" name="Line 3"/>
        <xdr:cNvSpPr>
          <a:spLocks/>
        </xdr:cNvSpPr>
      </xdr:nvSpPr>
      <xdr:spPr>
        <a:xfrm flipH="1">
          <a:off x="2533650" y="7019925"/>
          <a:ext cx="733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7048500" y="1733550"/>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533650" y="1733550"/>
          <a:ext cx="733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descr="PINWEE LOGO-CONFIRM"/>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202%202011%20CONSOL\Group%20cash%20flow%20statement%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N%20-%20TAX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0.2\jblau\Audit\WORKPAPERS\GROUP\Limburg%20Holdings-wp\2007\Ban%20Teik%20Bee%20Company\BTB%20Com.%20Sdn.%20Bhd.%20-%20consol%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QUARTER 4"/>
      <sheetName val="pl (bod)"/>
      <sheetName val="10 QUARTER 2"/>
      <sheetName val="10 QUARTER 3"/>
      <sheetName val="YTD SEP 10"/>
      <sheetName val="YTD JUNE 10"/>
      <sheetName val="10 QUARTER 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 TAX ADJ"/>
      <sheetName val="Non-qualifying assets"/>
      <sheetName val="Tax penalty"/>
      <sheetName val="Sheet3"/>
      <sheetName val="DEFERRED TAX -PBC"/>
      <sheetName val="NQNBV(1)"/>
      <sheetName val="NQNBV(DH)"/>
      <sheetName val="GT_Custom"/>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PE (BBC Group)"/>
      <sheetName val="PPE (ELKAYSEE GROUP)"/>
      <sheetName val="Notes to accounts"/>
      <sheetName val="Tanfield Traders"/>
      <sheetName val="BTBDev-elimination"/>
      <sheetName val="Consol BS"/>
      <sheetName val="Consol IS"/>
      <sheetName val="BTB Co Consol JE"/>
      <sheetName val="Elkaysee Consol JE"/>
      <sheetName val="Limburg Consol. JE"/>
      <sheetName val="BTB group - workings-superceded"/>
      <sheetName val="BTBProp-elimination"/>
      <sheetName val="BTB group- elimination workings"/>
      <sheetName val="Intercompany"/>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zoomScalePageLayoutView="0" workbookViewId="0" topLeftCell="B30319">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B5:J66"/>
  <sheetViews>
    <sheetView showGridLines="0" zoomScale="75" zoomScaleNormal="75" zoomScalePageLayoutView="0"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51" t="s">
        <v>82</v>
      </c>
      <c r="C5" s="151"/>
      <c r="D5" s="151"/>
      <c r="E5" s="151"/>
      <c r="F5" s="151"/>
      <c r="G5" s="151"/>
      <c r="H5" s="151"/>
    </row>
    <row r="6" spans="2:8" ht="14.25">
      <c r="B6" s="32"/>
      <c r="C6" s="32"/>
      <c r="D6" s="32"/>
      <c r="E6" s="32"/>
      <c r="F6" s="32"/>
      <c r="G6" s="32"/>
      <c r="H6" s="32"/>
    </row>
    <row r="7" spans="2:8" ht="16.5">
      <c r="B7" s="33" t="s">
        <v>35</v>
      </c>
      <c r="C7" s="34"/>
      <c r="D7" s="152" t="s">
        <v>36</v>
      </c>
      <c r="E7" s="152"/>
      <c r="F7" s="152"/>
      <c r="G7" s="152"/>
      <c r="H7" s="128"/>
    </row>
    <row r="9" ht="23.25" customHeight="1">
      <c r="C9" s="1" t="s">
        <v>196</v>
      </c>
    </row>
    <row r="11" spans="3:7" ht="19.5" customHeight="1">
      <c r="C11" s="1" t="s">
        <v>37</v>
      </c>
      <c r="E11" s="1" t="s">
        <v>38</v>
      </c>
      <c r="F11" s="1" t="s">
        <v>39</v>
      </c>
      <c r="G11" s="1" t="s">
        <v>40</v>
      </c>
    </row>
    <row r="13" ht="20.25" customHeight="1">
      <c r="C13" s="1" t="s">
        <v>88</v>
      </c>
    </row>
    <row r="15" spans="3:5" ht="19.5" customHeight="1">
      <c r="C15" s="1" t="s">
        <v>41</v>
      </c>
      <c r="D15" s="1" t="s">
        <v>42</v>
      </c>
      <c r="E15" s="1" t="s">
        <v>43</v>
      </c>
    </row>
    <row r="16" ht="8.25" customHeight="1"/>
    <row r="17" ht="7.5" customHeight="1"/>
    <row r="18" spans="2:8" ht="16.5">
      <c r="B18" s="33" t="s">
        <v>44</v>
      </c>
      <c r="C18" s="34"/>
      <c r="D18" s="152" t="s">
        <v>45</v>
      </c>
      <c r="E18" s="152"/>
      <c r="F18" s="152"/>
      <c r="G18" s="152"/>
      <c r="H18" s="128"/>
    </row>
    <row r="19" ht="7.5" customHeight="1"/>
    <row r="20" spans="5:6" ht="15">
      <c r="E20" s="131" t="s">
        <v>46</v>
      </c>
      <c r="F20" s="131"/>
    </row>
    <row r="21" spans="5:6" ht="15">
      <c r="E21" s="131" t="s">
        <v>197</v>
      </c>
      <c r="F21" s="131"/>
    </row>
    <row r="25" spans="2:8" ht="15.75">
      <c r="B25" s="35"/>
      <c r="C25" s="36"/>
      <c r="D25" s="37"/>
      <c r="E25" s="132" t="s">
        <v>47</v>
      </c>
      <c r="F25" s="132"/>
      <c r="G25" s="132" t="s">
        <v>48</v>
      </c>
      <c r="H25" s="153"/>
    </row>
    <row r="26" spans="2:8" ht="12.75">
      <c r="B26" s="38"/>
      <c r="C26" s="8"/>
      <c r="D26" s="8"/>
      <c r="E26" s="39" t="s">
        <v>49</v>
      </c>
      <c r="F26" s="39" t="s">
        <v>50</v>
      </c>
      <c r="G26" s="39" t="s">
        <v>51</v>
      </c>
      <c r="H26" s="39" t="s">
        <v>52</v>
      </c>
    </row>
    <row r="27" spans="2:8" ht="12.75">
      <c r="B27" s="38"/>
      <c r="C27" s="8"/>
      <c r="D27" s="8"/>
      <c r="E27" s="40"/>
      <c r="F27" s="41" t="s">
        <v>53</v>
      </c>
      <c r="G27" s="40"/>
      <c r="H27" s="41" t="s">
        <v>53</v>
      </c>
    </row>
    <row r="28" spans="2:8" ht="13.5" customHeight="1">
      <c r="B28" s="38"/>
      <c r="C28" s="8"/>
      <c r="D28" s="8"/>
      <c r="E28" s="40"/>
      <c r="F28" s="41" t="s">
        <v>54</v>
      </c>
      <c r="G28" s="40"/>
      <c r="H28" s="41" t="s">
        <v>55</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56</v>
      </c>
      <c r="F31" s="43" t="s">
        <v>56</v>
      </c>
      <c r="G31" s="43" t="s">
        <v>56</v>
      </c>
      <c r="H31" s="43" t="s">
        <v>56</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57</v>
      </c>
      <c r="D34" s="47"/>
      <c r="E34" s="48" t="e">
        <f>+#REF!</f>
        <v>#REF!</v>
      </c>
      <c r="F34" s="56"/>
      <c r="G34" s="48"/>
      <c r="H34" s="56"/>
    </row>
    <row r="35" spans="2:8" ht="12.75">
      <c r="B35" s="46">
        <v>3</v>
      </c>
      <c r="C35" s="99" t="s">
        <v>189</v>
      </c>
      <c r="D35" s="99"/>
      <c r="E35" s="48" t="e">
        <f>+#REF!</f>
        <v>#REF!</v>
      </c>
      <c r="F35" s="56"/>
      <c r="G35" s="48"/>
      <c r="H35" s="56"/>
    </row>
    <row r="36" spans="2:8" ht="12.75">
      <c r="B36" s="46">
        <v>4</v>
      </c>
      <c r="C36" s="99" t="s">
        <v>190</v>
      </c>
      <c r="D36" s="99"/>
      <c r="E36" s="48" t="e">
        <f>+#REF!</f>
        <v>#REF!</v>
      </c>
      <c r="F36" s="56"/>
      <c r="G36" s="48"/>
      <c r="H36" s="56"/>
    </row>
    <row r="37" spans="2:8" ht="12.75">
      <c r="B37" s="46"/>
      <c r="C37" s="99" t="s">
        <v>191</v>
      </c>
      <c r="D37" s="99"/>
      <c r="E37" s="48"/>
      <c r="F37" s="56"/>
      <c r="G37" s="48"/>
      <c r="H37" s="56"/>
    </row>
    <row r="38" spans="2:8" ht="12.75">
      <c r="B38" s="46">
        <v>5</v>
      </c>
      <c r="C38" s="47" t="s">
        <v>58</v>
      </c>
      <c r="D38" s="47"/>
      <c r="E38" s="49" t="e">
        <f>+#REF!</f>
        <v>#REF!</v>
      </c>
      <c r="F38" s="57"/>
      <c r="G38" s="49"/>
      <c r="H38" s="57"/>
    </row>
    <row r="39" spans="2:8" ht="12.75">
      <c r="B39" s="46">
        <v>6</v>
      </c>
      <c r="C39" s="99" t="s">
        <v>192</v>
      </c>
      <c r="D39" s="47"/>
      <c r="E39" s="48">
        <v>0</v>
      </c>
      <c r="F39" s="48">
        <v>0</v>
      </c>
      <c r="G39" s="48">
        <v>0</v>
      </c>
      <c r="H39" s="48">
        <v>0</v>
      </c>
    </row>
    <row r="40" spans="2:8" ht="23.25" customHeight="1">
      <c r="B40" s="46"/>
      <c r="C40" s="47"/>
      <c r="D40" s="47"/>
      <c r="E40" s="147" t="s">
        <v>74</v>
      </c>
      <c r="F40" s="148"/>
      <c r="G40" s="147" t="s">
        <v>75</v>
      </c>
      <c r="H40" s="148"/>
    </row>
    <row r="41" spans="2:8" ht="12.75">
      <c r="B41" s="46">
        <v>7</v>
      </c>
      <c r="C41" s="99" t="s">
        <v>193</v>
      </c>
      <c r="D41" s="99"/>
      <c r="E41" s="149" t="e">
        <f>+#REF!</f>
        <v>#REF!</v>
      </c>
      <c r="F41" s="150"/>
      <c r="G41" s="149"/>
      <c r="H41" s="150"/>
    </row>
    <row r="42" spans="2:8" ht="12.75">
      <c r="B42" s="38"/>
      <c r="C42" s="100" t="s">
        <v>194</v>
      </c>
      <c r="D42" s="100"/>
      <c r="E42" s="101"/>
      <c r="F42" s="101"/>
      <c r="G42" s="101"/>
      <c r="H42" s="102"/>
    </row>
    <row r="43" spans="2:8" ht="9" customHeight="1">
      <c r="B43" s="38"/>
      <c r="C43" s="8"/>
      <c r="D43" s="8"/>
      <c r="E43" s="8"/>
      <c r="F43" s="8"/>
      <c r="G43" s="8"/>
      <c r="H43" s="50"/>
    </row>
    <row r="44" spans="2:8" ht="12.75">
      <c r="B44" s="38" t="s">
        <v>59</v>
      </c>
      <c r="C44" s="8"/>
      <c r="D44" s="8"/>
      <c r="E44" s="8"/>
      <c r="F44" s="8"/>
      <c r="G44" s="8"/>
      <c r="H44" s="50"/>
    </row>
    <row r="45" spans="2:8" ht="8.25" customHeight="1">
      <c r="B45" s="44"/>
      <c r="C45" s="4"/>
      <c r="D45" s="4"/>
      <c r="E45" s="4"/>
      <c r="F45" s="4"/>
      <c r="G45" s="4"/>
      <c r="H45" s="51"/>
    </row>
    <row r="47" spans="2:4" ht="12.75">
      <c r="B47" s="52" t="s">
        <v>60</v>
      </c>
      <c r="C47" s="53"/>
      <c r="D47" s="53"/>
    </row>
    <row r="48" ht="8.25" customHeight="1"/>
    <row r="49" ht="8.25" customHeight="1"/>
    <row r="50" spans="2:8" ht="15.75">
      <c r="B50" s="54" t="s">
        <v>61</v>
      </c>
      <c r="C50" s="34"/>
      <c r="D50" s="152" t="s">
        <v>62</v>
      </c>
      <c r="E50" s="152"/>
      <c r="F50" s="152"/>
      <c r="G50" s="152"/>
      <c r="H50" s="128"/>
    </row>
    <row r="53" spans="2:8" ht="12.75">
      <c r="B53" s="35"/>
      <c r="C53" s="36"/>
      <c r="D53" s="37"/>
      <c r="E53" s="129" t="s">
        <v>47</v>
      </c>
      <c r="F53" s="129"/>
      <c r="G53" s="129" t="s">
        <v>48</v>
      </c>
      <c r="H53" s="130"/>
    </row>
    <row r="54" spans="2:8" ht="12.75">
      <c r="B54" s="38"/>
      <c r="C54" s="8"/>
      <c r="D54" s="8"/>
      <c r="E54" s="39" t="s">
        <v>49</v>
      </c>
      <c r="F54" s="39" t="s">
        <v>50</v>
      </c>
      <c r="G54" s="39" t="s">
        <v>51</v>
      </c>
      <c r="H54" s="39" t="s">
        <v>66</v>
      </c>
    </row>
    <row r="55" spans="2:8" ht="12.75">
      <c r="B55" s="38"/>
      <c r="C55" s="8"/>
      <c r="D55" s="8"/>
      <c r="E55" s="40"/>
      <c r="F55" s="41" t="s">
        <v>53</v>
      </c>
      <c r="G55" s="40"/>
      <c r="H55" s="41" t="s">
        <v>53</v>
      </c>
    </row>
    <row r="56" spans="2:8" ht="12.75">
      <c r="B56" s="38"/>
      <c r="C56" s="8"/>
      <c r="D56" s="8"/>
      <c r="E56" s="40"/>
      <c r="F56" s="41" t="s">
        <v>54</v>
      </c>
      <c r="G56" s="40"/>
      <c r="H56" s="41" t="s">
        <v>55</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56</v>
      </c>
      <c r="F59" s="43" t="s">
        <v>56</v>
      </c>
      <c r="G59" s="43" t="s">
        <v>56</v>
      </c>
      <c r="H59" s="43" t="s">
        <v>56</v>
      </c>
    </row>
    <row r="60" spans="2:8" ht="5.25" customHeight="1">
      <c r="B60" s="44"/>
      <c r="C60" s="4"/>
      <c r="D60" s="4"/>
      <c r="E60" s="55"/>
      <c r="F60" s="55"/>
      <c r="G60" s="55"/>
      <c r="H60" s="55"/>
    </row>
    <row r="61" spans="2:8" ht="12.75">
      <c r="B61" s="46"/>
      <c r="C61" s="99"/>
      <c r="D61" s="47"/>
      <c r="E61" s="65"/>
      <c r="F61" s="65"/>
      <c r="G61" s="65"/>
      <c r="H61" s="56"/>
    </row>
    <row r="62" spans="2:8" ht="12.75">
      <c r="B62" s="46">
        <v>1</v>
      </c>
      <c r="C62" s="47" t="s">
        <v>63</v>
      </c>
      <c r="D62" s="47"/>
      <c r="E62" s="48">
        <v>0</v>
      </c>
      <c r="F62" s="48">
        <v>0</v>
      </c>
      <c r="G62" s="48">
        <v>0</v>
      </c>
      <c r="H62" s="48">
        <v>0</v>
      </c>
    </row>
    <row r="63" spans="2:8" ht="12.75">
      <c r="B63" s="46">
        <v>2</v>
      </c>
      <c r="C63" s="47" t="s">
        <v>65</v>
      </c>
      <c r="D63" s="47"/>
      <c r="E63" s="65" t="e">
        <f>-#REF!</f>
        <v>#REF!</v>
      </c>
      <c r="F63" s="65"/>
      <c r="G63" s="65"/>
      <c r="H63" s="65"/>
    </row>
    <row r="64" ht="12.75">
      <c r="H64" s="59"/>
    </row>
    <row r="66" ht="12.75">
      <c r="B66" s="52" t="s">
        <v>64</v>
      </c>
    </row>
  </sheetData>
  <sheetProtection/>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zoomScalePageLayoutView="0"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4" t="s">
        <v>82</v>
      </c>
      <c r="C5" s="134"/>
      <c r="D5" s="134"/>
      <c r="E5" s="134"/>
      <c r="F5" s="134"/>
      <c r="G5" s="134"/>
      <c r="H5" s="134"/>
      <c r="I5" s="134"/>
      <c r="J5" s="134"/>
      <c r="K5" s="134"/>
      <c r="L5" s="134"/>
    </row>
    <row r="6" spans="2:12" ht="12.75">
      <c r="B6" s="135"/>
      <c r="C6" s="135"/>
      <c r="D6" s="135"/>
      <c r="E6" s="135"/>
      <c r="F6" s="135"/>
      <c r="G6" s="135"/>
      <c r="H6" s="135"/>
      <c r="I6" s="135"/>
      <c r="J6" s="135"/>
      <c r="K6" s="135"/>
      <c r="L6" s="135"/>
    </row>
    <row r="7" spans="2:12" ht="15.75">
      <c r="B7" s="133" t="s">
        <v>24</v>
      </c>
      <c r="C7" s="133"/>
      <c r="D7" s="133"/>
      <c r="E7" s="133"/>
      <c r="F7" s="133"/>
      <c r="G7" s="133"/>
      <c r="H7" s="133"/>
      <c r="I7" s="133"/>
      <c r="J7" s="133"/>
      <c r="K7" s="133"/>
      <c r="L7" s="133"/>
    </row>
    <row r="8" spans="2:12" ht="15.75">
      <c r="B8" s="133" t="s">
        <v>84</v>
      </c>
      <c r="C8" s="133"/>
      <c r="D8" s="133"/>
      <c r="E8" s="133"/>
      <c r="F8" s="133"/>
      <c r="G8" s="133"/>
      <c r="H8" s="133"/>
      <c r="I8" s="133"/>
      <c r="J8" s="133"/>
      <c r="K8" s="133"/>
      <c r="L8" s="133"/>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26</v>
      </c>
      <c r="E11" s="26"/>
      <c r="F11" s="28" t="s">
        <v>92</v>
      </c>
      <c r="G11" s="28"/>
      <c r="H11" s="28" t="s">
        <v>26</v>
      </c>
      <c r="I11" s="28"/>
      <c r="J11" s="18" t="s">
        <v>28</v>
      </c>
      <c r="K11" s="18"/>
      <c r="L11" s="12"/>
    </row>
    <row r="12" spans="4:12" ht="14.25">
      <c r="D12" s="18" t="s">
        <v>29</v>
      </c>
      <c r="E12" s="26"/>
      <c r="F12" s="18" t="s">
        <v>26</v>
      </c>
      <c r="G12" s="18"/>
      <c r="H12" s="28" t="s">
        <v>30</v>
      </c>
      <c r="I12" s="18"/>
      <c r="J12" s="18" t="s">
        <v>31</v>
      </c>
      <c r="K12" s="18"/>
      <c r="L12" s="18" t="s">
        <v>32</v>
      </c>
    </row>
    <row r="13" spans="2:12" ht="15">
      <c r="B13" s="2"/>
      <c r="D13" s="10" t="s">
        <v>19</v>
      </c>
      <c r="E13" s="3"/>
      <c r="F13" s="10" t="s">
        <v>19</v>
      </c>
      <c r="G13" s="10"/>
      <c r="H13" s="10" t="s">
        <v>19</v>
      </c>
      <c r="I13" s="10"/>
      <c r="J13" s="10" t="s">
        <v>19</v>
      </c>
      <c r="K13" s="10"/>
      <c r="L13" s="10" t="s">
        <v>19</v>
      </c>
    </row>
    <row r="14" spans="2:12" ht="15">
      <c r="B14" s="2"/>
      <c r="D14" s="3"/>
      <c r="E14" s="3"/>
      <c r="F14" s="3"/>
      <c r="G14" s="3"/>
      <c r="H14" s="3"/>
      <c r="I14" s="3"/>
      <c r="J14" s="3"/>
      <c r="K14" s="3"/>
      <c r="L14" s="3"/>
    </row>
    <row r="15" ht="15.75">
      <c r="B15" s="29" t="s">
        <v>81</v>
      </c>
    </row>
    <row r="16" ht="15.75">
      <c r="B16" s="29" t="s">
        <v>86</v>
      </c>
    </row>
    <row r="17" spans="2:12" ht="30">
      <c r="B17" s="30" t="s">
        <v>90</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71</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91</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87</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33</v>
      </c>
      <c r="E27" s="31"/>
      <c r="F27" s="31"/>
      <c r="G27" s="31"/>
    </row>
    <row r="28" spans="2:7" ht="12.75">
      <c r="B28" s="11" t="s">
        <v>85</v>
      </c>
      <c r="E28" s="31"/>
      <c r="F28" s="31"/>
      <c r="G28" s="31"/>
    </row>
    <row r="31" spans="2:12" ht="15.75">
      <c r="B31" s="133" t="s">
        <v>24</v>
      </c>
      <c r="C31" s="133"/>
      <c r="D31" s="133"/>
      <c r="E31" s="133"/>
      <c r="F31" s="133"/>
      <c r="G31" s="133"/>
      <c r="H31" s="133"/>
      <c r="I31" s="133"/>
      <c r="J31" s="133"/>
      <c r="K31" s="133"/>
      <c r="L31" s="133"/>
    </row>
    <row r="32" spans="2:12" ht="15.75">
      <c r="B32" s="133" t="s">
        <v>76</v>
      </c>
      <c r="C32" s="133"/>
      <c r="D32" s="133"/>
      <c r="E32" s="133"/>
      <c r="F32" s="133"/>
      <c r="G32" s="133"/>
      <c r="H32" s="133"/>
      <c r="I32" s="133"/>
      <c r="J32" s="133"/>
      <c r="K32" s="133"/>
      <c r="L32" s="133"/>
    </row>
    <row r="33" spans="4:11" ht="12.75">
      <c r="D33" s="27"/>
      <c r="E33" s="27"/>
      <c r="F33" s="27"/>
      <c r="G33" s="27"/>
      <c r="H33" s="27"/>
      <c r="I33" s="27"/>
      <c r="J33" s="27"/>
      <c r="K33" s="27"/>
    </row>
    <row r="34" spans="4:12" ht="14.25">
      <c r="D34" s="11"/>
      <c r="E34" s="11"/>
      <c r="F34" s="28" t="s">
        <v>25</v>
      </c>
      <c r="G34" s="28"/>
      <c r="H34" s="28"/>
      <c r="I34" s="28"/>
      <c r="J34" s="12"/>
      <c r="K34" s="12"/>
      <c r="L34" s="12"/>
    </row>
    <row r="35" spans="4:12" ht="14.25">
      <c r="D35" s="18" t="s">
        <v>26</v>
      </c>
      <c r="E35" s="26"/>
      <c r="F35" s="28" t="s">
        <v>27</v>
      </c>
      <c r="G35" s="28"/>
      <c r="H35" s="28" t="s">
        <v>26</v>
      </c>
      <c r="I35" s="28"/>
      <c r="J35" s="18" t="s">
        <v>28</v>
      </c>
      <c r="K35" s="18"/>
      <c r="L35" s="12"/>
    </row>
    <row r="36" spans="4:12" ht="14.25">
      <c r="D36" s="18" t="s">
        <v>29</v>
      </c>
      <c r="E36" s="26"/>
      <c r="F36" s="18" t="s">
        <v>29</v>
      </c>
      <c r="G36" s="18"/>
      <c r="H36" s="28" t="s">
        <v>30</v>
      </c>
      <c r="I36" s="18"/>
      <c r="J36" s="18" t="s">
        <v>31</v>
      </c>
      <c r="K36" s="18"/>
      <c r="L36" s="18" t="s">
        <v>32</v>
      </c>
    </row>
    <row r="37" spans="2:12" ht="15">
      <c r="B37" s="2"/>
      <c r="D37" s="10" t="s">
        <v>19</v>
      </c>
      <c r="E37" s="3"/>
      <c r="F37" s="10" t="s">
        <v>19</v>
      </c>
      <c r="G37" s="10"/>
      <c r="H37" s="10" t="s">
        <v>19</v>
      </c>
      <c r="I37" s="10"/>
      <c r="J37" s="10" t="s">
        <v>19</v>
      </c>
      <c r="K37" s="10"/>
      <c r="L37" s="10" t="s">
        <v>19</v>
      </c>
    </row>
    <row r="38" spans="2:12" ht="15">
      <c r="B38" s="2"/>
      <c r="D38" s="3"/>
      <c r="E38" s="3"/>
      <c r="F38" s="3"/>
      <c r="G38" s="3"/>
      <c r="H38" s="3"/>
      <c r="I38" s="3"/>
      <c r="J38" s="3"/>
      <c r="K38" s="3"/>
      <c r="L38" s="3"/>
    </row>
    <row r="39" ht="15.75">
      <c r="B39" s="29" t="s">
        <v>81</v>
      </c>
    </row>
    <row r="40" ht="15.75">
      <c r="B40" s="29" t="s">
        <v>77</v>
      </c>
    </row>
    <row r="41" ht="15">
      <c r="B41" s="2"/>
    </row>
    <row r="42" spans="2:12" ht="30">
      <c r="B42" s="30" t="s">
        <v>89</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71</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72</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78</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33</v>
      </c>
      <c r="E51" s="31"/>
      <c r="F51" s="31"/>
      <c r="G51" s="31"/>
    </row>
    <row r="52" spans="2:7" ht="12.75">
      <c r="B52" s="11" t="s">
        <v>79</v>
      </c>
      <c r="E52" s="31"/>
      <c r="F52" s="31"/>
      <c r="G52" s="31"/>
    </row>
  </sheetData>
  <sheetProtection/>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zoomScalePageLayoutView="0"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3" t="s">
        <v>94</v>
      </c>
    </row>
    <row r="2" ht="12.75">
      <c r="A2" s="74" t="s">
        <v>95</v>
      </c>
    </row>
    <row r="3" ht="15">
      <c r="A3" s="73" t="s">
        <v>93</v>
      </c>
    </row>
    <row r="5" ht="12.75">
      <c r="A5" s="74"/>
    </row>
    <row r="6" ht="15">
      <c r="A6" s="76" t="s">
        <v>96</v>
      </c>
    </row>
    <row r="8" spans="1:2" ht="12.75">
      <c r="A8" s="75">
        <v>1</v>
      </c>
      <c r="B8" s="75" t="s">
        <v>97</v>
      </c>
    </row>
    <row r="9" spans="2:10" ht="12.75">
      <c r="B9" s="139" t="s">
        <v>98</v>
      </c>
      <c r="C9" s="137"/>
      <c r="D9" s="137"/>
      <c r="E9" s="137"/>
      <c r="F9" s="137"/>
      <c r="G9" s="137"/>
      <c r="H9" s="137"/>
      <c r="I9" s="137"/>
      <c r="J9" s="137"/>
    </row>
    <row r="10" spans="2:10" ht="12.75">
      <c r="B10" s="137"/>
      <c r="C10" s="137"/>
      <c r="D10" s="137"/>
      <c r="E10" s="137"/>
      <c r="F10" s="137"/>
      <c r="G10" s="137"/>
      <c r="H10" s="137"/>
      <c r="I10" s="137"/>
      <c r="J10" s="137"/>
    </row>
    <row r="11" spans="2:10" ht="12.75">
      <c r="B11" s="137"/>
      <c r="C11" s="137"/>
      <c r="D11" s="137"/>
      <c r="E11" s="137"/>
      <c r="F11" s="137"/>
      <c r="G11" s="137"/>
      <c r="H11" s="137"/>
      <c r="I11" s="137"/>
      <c r="J11" s="137"/>
    </row>
    <row r="12" spans="2:10" ht="12.75">
      <c r="B12" s="137"/>
      <c r="C12" s="137"/>
      <c r="D12" s="137"/>
      <c r="E12" s="137"/>
      <c r="F12" s="137"/>
      <c r="G12" s="137"/>
      <c r="H12" s="137"/>
      <c r="I12" s="137"/>
      <c r="J12" s="137"/>
    </row>
    <row r="14" spans="2:10" ht="12.75">
      <c r="B14" s="139" t="s">
        <v>99</v>
      </c>
      <c r="C14" s="137"/>
      <c r="D14" s="137"/>
      <c r="E14" s="137"/>
      <c r="F14" s="137"/>
      <c r="G14" s="137"/>
      <c r="H14" s="137"/>
      <c r="I14" s="137"/>
      <c r="J14" s="137"/>
    </row>
    <row r="15" spans="2:10" ht="12.75">
      <c r="B15" s="137"/>
      <c r="C15" s="137"/>
      <c r="D15" s="137"/>
      <c r="E15" s="137"/>
      <c r="F15" s="137"/>
      <c r="G15" s="137"/>
      <c r="H15" s="137"/>
      <c r="I15" s="137"/>
      <c r="J15" s="137"/>
    </row>
    <row r="16" spans="2:10" ht="12.75">
      <c r="B16" s="79"/>
      <c r="C16" s="79"/>
      <c r="D16" s="79"/>
      <c r="E16" s="79"/>
      <c r="F16" s="79"/>
      <c r="G16" s="79"/>
      <c r="H16" s="79"/>
      <c r="I16" s="79"/>
      <c r="J16" s="79"/>
    </row>
    <row r="17" spans="2:10" ht="12.75">
      <c r="B17" s="139" t="s">
        <v>100</v>
      </c>
      <c r="C17" s="136"/>
      <c r="D17" s="136"/>
      <c r="E17" s="136"/>
      <c r="F17" s="136"/>
      <c r="G17" s="136"/>
      <c r="H17" s="136"/>
      <c r="I17" s="136"/>
      <c r="J17" s="136"/>
    </row>
    <row r="18" spans="2:10" ht="12.75">
      <c r="B18" s="136"/>
      <c r="C18" s="136"/>
      <c r="D18" s="136"/>
      <c r="E18" s="136"/>
      <c r="F18" s="136"/>
      <c r="G18" s="136"/>
      <c r="H18" s="136"/>
      <c r="I18" s="136"/>
      <c r="J18" s="136"/>
    </row>
    <row r="19" spans="2:10" ht="12.75">
      <c r="B19" s="136"/>
      <c r="C19" s="136"/>
      <c r="D19" s="136"/>
      <c r="E19" s="136"/>
      <c r="F19" s="136"/>
      <c r="G19" s="136"/>
      <c r="H19" s="136"/>
      <c r="I19" s="136"/>
      <c r="J19" s="136"/>
    </row>
    <row r="21" spans="1:2" ht="12.75">
      <c r="A21" s="80">
        <v>2</v>
      </c>
      <c r="B21" s="81" t="s">
        <v>101</v>
      </c>
    </row>
    <row r="22" ht="12.75">
      <c r="B22" s="77" t="s">
        <v>102</v>
      </c>
    </row>
    <row r="24" spans="1:2" ht="12.75">
      <c r="A24" s="75">
        <v>3</v>
      </c>
      <c r="B24" s="75" t="s">
        <v>103</v>
      </c>
    </row>
    <row r="25" spans="2:10" ht="12.75">
      <c r="B25" s="77" t="s">
        <v>104</v>
      </c>
      <c r="C25" s="79"/>
      <c r="D25" s="79"/>
      <c r="E25" s="79"/>
      <c r="F25" s="79"/>
      <c r="G25" s="79"/>
      <c r="H25" s="79"/>
      <c r="I25" s="79"/>
      <c r="J25" s="79"/>
    </row>
    <row r="26" spans="2:10" ht="12.75">
      <c r="B26" s="79"/>
      <c r="C26" s="79"/>
      <c r="D26" s="79"/>
      <c r="E26" s="79"/>
      <c r="F26" s="79"/>
      <c r="G26" s="79"/>
      <c r="H26" s="79"/>
      <c r="I26" s="79"/>
      <c r="J26" s="79"/>
    </row>
    <row r="27" spans="1:10" ht="12.75">
      <c r="A27" s="75">
        <v>4</v>
      </c>
      <c r="B27" s="140" t="s">
        <v>105</v>
      </c>
      <c r="C27" s="137"/>
      <c r="D27" s="137"/>
      <c r="E27" s="137"/>
      <c r="F27" s="137"/>
      <c r="G27" s="137"/>
      <c r="H27" s="137"/>
      <c r="I27" s="137"/>
      <c r="J27" s="137"/>
    </row>
    <row r="28" spans="2:10" ht="12.75">
      <c r="B28" s="137"/>
      <c r="C28" s="137"/>
      <c r="D28" s="137"/>
      <c r="E28" s="137"/>
      <c r="F28" s="137"/>
      <c r="G28" s="137"/>
      <c r="H28" s="137"/>
      <c r="I28" s="137"/>
      <c r="J28" s="137"/>
    </row>
    <row r="29" spans="2:10" ht="12.75">
      <c r="B29" s="139" t="s">
        <v>106</v>
      </c>
      <c r="C29" s="137"/>
      <c r="D29" s="137"/>
      <c r="E29" s="137"/>
      <c r="F29" s="137"/>
      <c r="G29" s="137"/>
      <c r="H29" s="137"/>
      <c r="I29" s="137"/>
      <c r="J29" s="137"/>
    </row>
    <row r="30" spans="2:10" ht="12.75">
      <c r="B30" s="137"/>
      <c r="C30" s="137"/>
      <c r="D30" s="137"/>
      <c r="E30" s="137"/>
      <c r="F30" s="137"/>
      <c r="G30" s="137"/>
      <c r="H30" s="137"/>
      <c r="I30" s="137"/>
      <c r="J30" s="137"/>
    </row>
    <row r="32" spans="1:10" ht="12.75">
      <c r="A32" s="75">
        <v>5</v>
      </c>
      <c r="B32" s="141" t="s">
        <v>107</v>
      </c>
      <c r="C32" s="137"/>
      <c r="D32" s="137"/>
      <c r="E32" s="137"/>
      <c r="F32" s="137"/>
      <c r="G32" s="137"/>
      <c r="H32" s="137"/>
      <c r="I32" s="137"/>
      <c r="J32" s="137"/>
    </row>
    <row r="33" spans="2:10" ht="12.75">
      <c r="B33" s="137"/>
      <c r="C33" s="137"/>
      <c r="D33" s="137"/>
      <c r="E33" s="137"/>
      <c r="F33" s="137"/>
      <c r="G33" s="137"/>
      <c r="H33" s="137"/>
      <c r="I33" s="137"/>
      <c r="J33" s="137"/>
    </row>
    <row r="34" spans="2:10" ht="12.75">
      <c r="B34" s="136" t="s">
        <v>108</v>
      </c>
      <c r="C34" s="137"/>
      <c r="D34" s="137"/>
      <c r="E34" s="137"/>
      <c r="F34" s="137"/>
      <c r="G34" s="137"/>
      <c r="H34" s="137"/>
      <c r="I34" s="137"/>
      <c r="J34" s="137"/>
    </row>
    <row r="35" spans="2:10" ht="12.75">
      <c r="B35" s="137"/>
      <c r="C35" s="137"/>
      <c r="D35" s="137"/>
      <c r="E35" s="137"/>
      <c r="F35" s="137"/>
      <c r="G35" s="137"/>
      <c r="H35" s="137"/>
      <c r="I35" s="137"/>
      <c r="J35" s="137"/>
    </row>
    <row r="37" spans="1:10" ht="12.75">
      <c r="A37" s="75">
        <v>6</v>
      </c>
      <c r="B37" s="85" t="s">
        <v>109</v>
      </c>
      <c r="C37" s="79"/>
      <c r="D37" s="79"/>
      <c r="E37" s="79"/>
      <c r="F37" s="79"/>
      <c r="G37" s="79"/>
      <c r="H37" s="79"/>
      <c r="I37" s="79"/>
      <c r="J37" s="79"/>
    </row>
    <row r="38" spans="2:10" ht="12.75">
      <c r="B38" s="136" t="s">
        <v>110</v>
      </c>
      <c r="C38" s="137"/>
      <c r="D38" s="137"/>
      <c r="E38" s="137"/>
      <c r="F38" s="137"/>
      <c r="G38" s="137"/>
      <c r="H38" s="137"/>
      <c r="I38" s="137"/>
      <c r="J38" s="137"/>
    </row>
    <row r="39" spans="2:10" ht="12.75">
      <c r="B39" s="137"/>
      <c r="C39" s="137"/>
      <c r="D39" s="137"/>
      <c r="E39" s="137"/>
      <c r="F39" s="137"/>
      <c r="G39" s="137"/>
      <c r="H39" s="137"/>
      <c r="I39" s="137"/>
      <c r="J39" s="137"/>
    </row>
    <row r="40" spans="2:10" ht="12.75">
      <c r="B40" s="137"/>
      <c r="C40" s="137"/>
      <c r="D40" s="137"/>
      <c r="E40" s="137"/>
      <c r="F40" s="137"/>
      <c r="G40" s="137"/>
      <c r="H40" s="137"/>
      <c r="I40" s="137"/>
      <c r="J40" s="137"/>
    </row>
    <row r="41" spans="2:10" ht="12.75">
      <c r="B41" s="137"/>
      <c r="C41" s="137"/>
      <c r="D41" s="137"/>
      <c r="E41" s="137"/>
      <c r="F41" s="137"/>
      <c r="G41" s="137"/>
      <c r="H41" s="137"/>
      <c r="I41" s="137"/>
      <c r="J41" s="137"/>
    </row>
    <row r="42" spans="2:10" ht="12.75">
      <c r="B42" s="79"/>
      <c r="C42" s="79"/>
      <c r="D42" s="79"/>
      <c r="E42" s="79"/>
      <c r="F42" s="79"/>
      <c r="G42" s="79"/>
      <c r="H42" s="79"/>
      <c r="I42" s="79"/>
      <c r="J42" s="79"/>
    </row>
    <row r="43" spans="1:2" ht="12.75">
      <c r="A43" s="75">
        <v>7</v>
      </c>
      <c r="B43" s="75" t="s">
        <v>111</v>
      </c>
    </row>
    <row r="44" ht="12.75">
      <c r="B44" s="74" t="s">
        <v>112</v>
      </c>
    </row>
    <row r="46" spans="1:2" ht="12.75">
      <c r="A46" s="75">
        <v>8</v>
      </c>
      <c r="B46" s="75" t="s">
        <v>113</v>
      </c>
    </row>
    <row r="48" ht="12.75">
      <c r="B48" s="75" t="s">
        <v>114</v>
      </c>
    </row>
    <row r="50" ht="12.75">
      <c r="B50" s="77" t="s">
        <v>115</v>
      </c>
    </row>
    <row r="52" ht="12.75">
      <c r="J52" s="78" t="s">
        <v>80</v>
      </c>
    </row>
    <row r="53" ht="12.75">
      <c r="J53" s="78" t="s">
        <v>116</v>
      </c>
    </row>
    <row r="54" ht="12.75">
      <c r="J54" s="82" t="s">
        <v>117</v>
      </c>
    </row>
    <row r="55" ht="12.75">
      <c r="B55" t="s">
        <v>118</v>
      </c>
    </row>
    <row r="56" spans="4:10" ht="12.75">
      <c r="D56" t="s">
        <v>119</v>
      </c>
      <c r="J56" s="64">
        <v>45899</v>
      </c>
    </row>
    <row r="57" spans="4:10" ht="12.75">
      <c r="D57" t="s">
        <v>120</v>
      </c>
      <c r="J57" s="64">
        <v>38601</v>
      </c>
    </row>
    <row r="58" spans="4:10" ht="12.75">
      <c r="D58" t="s">
        <v>121</v>
      </c>
      <c r="J58" s="83">
        <v>12520</v>
      </c>
    </row>
    <row r="59" ht="12.75">
      <c r="J59" s="64">
        <f>SUM(J56:J58)</f>
        <v>97020</v>
      </c>
    </row>
    <row r="60" spans="4:10" ht="12.75">
      <c r="D60" t="s">
        <v>122</v>
      </c>
      <c r="J60" s="83">
        <v>-35699</v>
      </c>
    </row>
    <row r="61" ht="13.5" thickBot="1">
      <c r="J61" s="84">
        <f>SUM(J59:J60)</f>
        <v>61321</v>
      </c>
    </row>
    <row r="62" ht="12.75">
      <c r="J62" s="64"/>
    </row>
    <row r="63" spans="2:10" ht="12.75">
      <c r="B63" t="s">
        <v>123</v>
      </c>
      <c r="J63" s="64"/>
    </row>
    <row r="64" spans="4:10" ht="12.75">
      <c r="D64" t="s">
        <v>119</v>
      </c>
      <c r="J64" s="64">
        <v>4106</v>
      </c>
    </row>
    <row r="65" spans="4:10" ht="12.75">
      <c r="D65" t="s">
        <v>120</v>
      </c>
      <c r="J65" s="64">
        <v>-7095</v>
      </c>
    </row>
    <row r="66" spans="4:10" ht="12.75">
      <c r="D66" t="s">
        <v>121</v>
      </c>
      <c r="J66" s="83">
        <v>60</v>
      </c>
    </row>
    <row r="67" ht="12.75">
      <c r="J67" s="64">
        <f>SUM(J64:J66)</f>
        <v>-2929</v>
      </c>
    </row>
    <row r="68" spans="2:10" ht="12.75">
      <c r="B68" t="s">
        <v>124</v>
      </c>
      <c r="J68" s="83">
        <v>-936</v>
      </c>
    </row>
    <row r="69" spans="2:10" ht="12.75">
      <c r="B69" t="s">
        <v>8</v>
      </c>
      <c r="J69" s="64">
        <f>SUM(J67:J68)</f>
        <v>-3865</v>
      </c>
    </row>
    <row r="70" spans="2:10" ht="12.75">
      <c r="B70" t="s">
        <v>9</v>
      </c>
      <c r="J70" s="83">
        <v>948</v>
      </c>
    </row>
    <row r="71" spans="2:10" ht="12.75">
      <c r="B71" t="s">
        <v>10</v>
      </c>
      <c r="J71" s="64">
        <f>SUM(J69:J70)</f>
        <v>-2917</v>
      </c>
    </row>
    <row r="72" spans="2:10" ht="12.75">
      <c r="B72" t="s">
        <v>125</v>
      </c>
      <c r="J72" s="83">
        <v>572</v>
      </c>
    </row>
    <row r="73" spans="2:10" ht="13.5" thickBot="1">
      <c r="B73" t="s">
        <v>126</v>
      </c>
      <c r="J73" s="84">
        <f>SUM(J71:J72)</f>
        <v>-2345</v>
      </c>
    </row>
    <row r="75" spans="2:10" ht="12.75">
      <c r="B75" s="136" t="s">
        <v>127</v>
      </c>
      <c r="C75" s="137"/>
      <c r="D75" s="137"/>
      <c r="E75" s="137"/>
      <c r="F75" s="137"/>
      <c r="G75" s="137"/>
      <c r="H75" s="137"/>
      <c r="I75" s="137"/>
      <c r="J75" s="137"/>
    </row>
    <row r="76" spans="2:10" ht="12.75">
      <c r="B76" s="137"/>
      <c r="C76" s="137"/>
      <c r="D76" s="137"/>
      <c r="E76" s="137"/>
      <c r="F76" s="137"/>
      <c r="G76" s="137"/>
      <c r="H76" s="137"/>
      <c r="I76" s="137"/>
      <c r="J76" s="137"/>
    </row>
    <row r="78" spans="1:2" ht="12.75">
      <c r="A78" s="75">
        <v>9</v>
      </c>
      <c r="B78" s="75" t="s">
        <v>128</v>
      </c>
    </row>
    <row r="79" spans="2:10" ht="12.75">
      <c r="B79" s="136" t="s">
        <v>129</v>
      </c>
      <c r="C79" s="137"/>
      <c r="D79" s="137"/>
      <c r="E79" s="137"/>
      <c r="F79" s="137"/>
      <c r="G79" s="137"/>
      <c r="H79" s="137"/>
      <c r="I79" s="137"/>
      <c r="J79" s="137"/>
    </row>
    <row r="80" spans="2:10" ht="12.75">
      <c r="B80" s="137"/>
      <c r="C80" s="137"/>
      <c r="D80" s="137"/>
      <c r="E80" s="137"/>
      <c r="F80" s="137"/>
      <c r="G80" s="137"/>
      <c r="H80" s="137"/>
      <c r="I80" s="137"/>
      <c r="J80" s="137"/>
    </row>
    <row r="82" spans="1:2" ht="12.75">
      <c r="A82" s="75">
        <v>10</v>
      </c>
      <c r="B82" s="75" t="s">
        <v>130</v>
      </c>
    </row>
    <row r="83" spans="2:10" ht="12.75">
      <c r="B83" s="136" t="s">
        <v>131</v>
      </c>
      <c r="C83" s="137"/>
      <c r="D83" s="137"/>
      <c r="E83" s="137"/>
      <c r="F83" s="137"/>
      <c r="G83" s="137"/>
      <c r="H83" s="137"/>
      <c r="I83" s="137"/>
      <c r="J83" s="137"/>
    </row>
    <row r="84" spans="2:10" ht="12.75">
      <c r="B84" s="137"/>
      <c r="C84" s="137"/>
      <c r="D84" s="137"/>
      <c r="E84" s="137"/>
      <c r="F84" s="137"/>
      <c r="G84" s="137"/>
      <c r="H84" s="137"/>
      <c r="I84" s="137"/>
      <c r="J84" s="137"/>
    </row>
    <row r="86" spans="1:2" ht="12.75">
      <c r="A86" s="75">
        <v>11</v>
      </c>
      <c r="B86" s="75" t="s">
        <v>132</v>
      </c>
    </row>
    <row r="87" ht="12.75">
      <c r="B87" s="74" t="s">
        <v>133</v>
      </c>
    </row>
    <row r="89" spans="1:2" ht="12.75">
      <c r="A89" s="75">
        <v>12</v>
      </c>
      <c r="B89" s="75" t="s">
        <v>134</v>
      </c>
    </row>
    <row r="90" spans="2:10" ht="12.75">
      <c r="B90" s="136" t="s">
        <v>135</v>
      </c>
      <c r="C90" s="137"/>
      <c r="D90" s="137"/>
      <c r="E90" s="137"/>
      <c r="F90" s="137"/>
      <c r="G90" s="137"/>
      <c r="H90" s="137"/>
      <c r="I90" s="137"/>
      <c r="J90" s="137"/>
    </row>
    <row r="91" spans="2:10" ht="12.75">
      <c r="B91" s="137"/>
      <c r="C91" s="137"/>
      <c r="D91" s="137"/>
      <c r="E91" s="137"/>
      <c r="F91" s="137"/>
      <c r="G91" s="137"/>
      <c r="H91" s="137"/>
      <c r="I91" s="137"/>
      <c r="J91" s="137"/>
    </row>
    <row r="93" spans="1:2" ht="12.75">
      <c r="A93" s="75">
        <v>13</v>
      </c>
      <c r="B93" s="75" t="s">
        <v>136</v>
      </c>
    </row>
    <row r="94" spans="2:10" ht="12.75">
      <c r="B94" s="136" t="s">
        <v>137</v>
      </c>
      <c r="C94" s="137"/>
      <c r="D94" s="137"/>
      <c r="E94" s="137"/>
      <c r="F94" s="137"/>
      <c r="G94" s="137"/>
      <c r="H94" s="137"/>
      <c r="I94" s="137"/>
      <c r="J94" s="137"/>
    </row>
    <row r="95" spans="2:10" ht="12.75">
      <c r="B95" s="137"/>
      <c r="C95" s="137"/>
      <c r="D95" s="137"/>
      <c r="E95" s="137"/>
      <c r="F95" s="137"/>
      <c r="G95" s="137"/>
      <c r="H95" s="137"/>
      <c r="I95" s="137"/>
      <c r="J95" s="137"/>
    </row>
    <row r="96" spans="2:10" ht="12.75">
      <c r="B96" s="137"/>
      <c r="C96" s="137"/>
      <c r="D96" s="137"/>
      <c r="E96" s="137"/>
      <c r="F96" s="137"/>
      <c r="G96" s="137"/>
      <c r="H96" s="137"/>
      <c r="I96" s="137"/>
      <c r="J96" s="137"/>
    </row>
    <row r="97" spans="2:10" ht="12.75">
      <c r="B97" s="137"/>
      <c r="C97" s="137"/>
      <c r="D97" s="137"/>
      <c r="E97" s="137"/>
      <c r="F97" s="137"/>
      <c r="G97" s="137"/>
      <c r="H97" s="137"/>
      <c r="I97" s="137"/>
      <c r="J97" s="137"/>
    </row>
    <row r="99" spans="1:2" ht="12.75">
      <c r="A99" s="75">
        <v>14</v>
      </c>
      <c r="B99" s="75" t="s">
        <v>138</v>
      </c>
    </row>
    <row r="100" spans="2:10" ht="12.75">
      <c r="B100" s="136" t="s">
        <v>139</v>
      </c>
      <c r="C100" s="137"/>
      <c r="D100" s="137"/>
      <c r="E100" s="137"/>
      <c r="F100" s="137"/>
      <c r="G100" s="137"/>
      <c r="H100" s="137"/>
      <c r="I100" s="137"/>
      <c r="J100" s="137"/>
    </row>
    <row r="101" spans="2:10" ht="12.75">
      <c r="B101" s="137"/>
      <c r="C101" s="137"/>
      <c r="D101" s="137"/>
      <c r="E101" s="137"/>
      <c r="F101" s="137"/>
      <c r="G101" s="137"/>
      <c r="H101" s="137"/>
      <c r="I101" s="137"/>
      <c r="J101" s="137"/>
    </row>
    <row r="102" spans="2:10" ht="12.75">
      <c r="B102" s="137"/>
      <c r="C102" s="137"/>
      <c r="D102" s="137"/>
      <c r="E102" s="137"/>
      <c r="F102" s="137"/>
      <c r="G102" s="137"/>
      <c r="H102" s="137"/>
      <c r="I102" s="137"/>
      <c r="J102" s="137"/>
    </row>
    <row r="104" spans="1:2" ht="12.75">
      <c r="A104" s="75">
        <v>15</v>
      </c>
      <c r="B104" s="75" t="s">
        <v>140</v>
      </c>
    </row>
    <row r="105" spans="2:10" ht="12.75">
      <c r="B105" s="136" t="s">
        <v>141</v>
      </c>
      <c r="C105" s="137"/>
      <c r="D105" s="137"/>
      <c r="E105" s="137"/>
      <c r="F105" s="137"/>
      <c r="G105" s="137"/>
      <c r="H105" s="137"/>
      <c r="I105" s="137"/>
      <c r="J105" s="137"/>
    </row>
    <row r="106" spans="2:10" ht="12.75">
      <c r="B106" s="137"/>
      <c r="C106" s="137"/>
      <c r="D106" s="137"/>
      <c r="E106" s="137"/>
      <c r="F106" s="137"/>
      <c r="G106" s="137"/>
      <c r="H106" s="137"/>
      <c r="I106" s="137"/>
      <c r="J106" s="137"/>
    </row>
    <row r="108" spans="1:2" ht="12.75">
      <c r="A108" s="75">
        <v>16</v>
      </c>
      <c r="B108" s="75" t="s">
        <v>142</v>
      </c>
    </row>
    <row r="109" ht="12.75">
      <c r="B109" s="74" t="s">
        <v>143</v>
      </c>
    </row>
    <row r="111" spans="1:2" ht="12.75">
      <c r="A111" s="75">
        <v>17</v>
      </c>
      <c r="B111" s="75" t="s">
        <v>9</v>
      </c>
    </row>
    <row r="112" spans="7:10" ht="12.75">
      <c r="G112" s="138" t="s">
        <v>144</v>
      </c>
      <c r="H112" s="138"/>
      <c r="I112" s="138" t="s">
        <v>145</v>
      </c>
      <c r="J112" s="138"/>
    </row>
    <row r="113" spans="7:10" ht="12.75">
      <c r="G113" s="75" t="s">
        <v>147</v>
      </c>
      <c r="H113" t="s">
        <v>148</v>
      </c>
      <c r="I113" s="75" t="s">
        <v>147</v>
      </c>
      <c r="J113" t="s">
        <v>50</v>
      </c>
    </row>
    <row r="114" spans="7:10" ht="12.75">
      <c r="G114" s="75" t="s">
        <v>146</v>
      </c>
      <c r="H114" t="s">
        <v>146</v>
      </c>
      <c r="I114" s="75" t="s">
        <v>149</v>
      </c>
      <c r="J114" t="s">
        <v>53</v>
      </c>
    </row>
    <row r="115" spans="7:10" ht="12.75">
      <c r="G115" s="75" t="s">
        <v>54</v>
      </c>
      <c r="H115" t="s">
        <v>53</v>
      </c>
      <c r="I115" s="75" t="s">
        <v>150</v>
      </c>
      <c r="J115" t="s">
        <v>55</v>
      </c>
    </row>
    <row r="116" ht="12.75">
      <c r="H116" t="s">
        <v>54</v>
      </c>
    </row>
    <row r="117" spans="7:10" ht="12.75">
      <c r="G117" s="86" t="s">
        <v>117</v>
      </c>
      <c r="H117" s="63" t="s">
        <v>151</v>
      </c>
      <c r="I117" s="86" t="s">
        <v>117</v>
      </c>
      <c r="J117" s="63" t="s">
        <v>151</v>
      </c>
    </row>
    <row r="118" spans="7:10" ht="12.75">
      <c r="G118" s="75" t="s">
        <v>152</v>
      </c>
      <c r="H118" t="s">
        <v>152</v>
      </c>
      <c r="I118" s="75" t="s">
        <v>152</v>
      </c>
      <c r="J118" t="s">
        <v>152</v>
      </c>
    </row>
    <row r="120" spans="2:10" ht="12.75">
      <c r="B120" t="s">
        <v>153</v>
      </c>
      <c r="G120" s="88">
        <v>99</v>
      </c>
      <c r="H120" s="64">
        <v>789</v>
      </c>
      <c r="I120" s="88">
        <v>99</v>
      </c>
      <c r="J120" s="64">
        <v>789</v>
      </c>
    </row>
    <row r="121" spans="7:10" ht="12.75">
      <c r="G121" s="88"/>
      <c r="H121" s="64"/>
      <c r="I121" s="88"/>
      <c r="J121" s="64"/>
    </row>
    <row r="122" spans="2:10" ht="12.75">
      <c r="B122" t="s">
        <v>23</v>
      </c>
      <c r="G122" s="88">
        <v>-1047</v>
      </c>
      <c r="H122" s="64">
        <v>345</v>
      </c>
      <c r="I122" s="88">
        <v>-1047</v>
      </c>
      <c r="J122" s="64">
        <v>345</v>
      </c>
    </row>
    <row r="123" spans="7:10" ht="12.75">
      <c r="G123" s="88"/>
      <c r="H123" s="64"/>
      <c r="I123" s="88"/>
      <c r="J123" s="64"/>
    </row>
    <row r="124" spans="2:10" ht="12.75">
      <c r="B124" t="s">
        <v>154</v>
      </c>
      <c r="G124" s="88">
        <v>0</v>
      </c>
      <c r="H124" s="64">
        <v>0</v>
      </c>
      <c r="I124" s="88">
        <v>0</v>
      </c>
      <c r="J124" s="64">
        <v>0</v>
      </c>
    </row>
    <row r="125" spans="7:10" ht="12.75">
      <c r="G125" s="88"/>
      <c r="H125" s="64"/>
      <c r="I125" s="88"/>
      <c r="J125" s="64"/>
    </row>
    <row r="126" spans="2:10" ht="12.75">
      <c r="B126" t="s">
        <v>32</v>
      </c>
      <c r="G126" s="89">
        <f>SUM(G120:G124)</f>
        <v>-948</v>
      </c>
      <c r="H126" s="87">
        <f>SUM(H120:H124)</f>
        <v>1134</v>
      </c>
      <c r="I126" s="89">
        <f>SUM(I120:I124)</f>
        <v>-948</v>
      </c>
      <c r="J126" s="87">
        <f>SUM(J120:J124)</f>
        <v>1134</v>
      </c>
    </row>
    <row r="128" spans="1:10" ht="12.75">
      <c r="A128" s="75"/>
      <c r="B128" s="136" t="s">
        <v>155</v>
      </c>
      <c r="C128" s="137"/>
      <c r="D128" s="137"/>
      <c r="E128" s="137"/>
      <c r="F128" s="137"/>
      <c r="G128" s="137"/>
      <c r="H128" s="137"/>
      <c r="I128" s="137"/>
      <c r="J128" s="137"/>
    </row>
    <row r="129" spans="2:10" ht="12.75">
      <c r="B129" s="137"/>
      <c r="C129" s="137"/>
      <c r="D129" s="137"/>
      <c r="E129" s="137"/>
      <c r="F129" s="137"/>
      <c r="G129" s="137"/>
      <c r="H129" s="137"/>
      <c r="I129" s="137"/>
      <c r="J129" s="137"/>
    </row>
    <row r="130" spans="2:10" ht="12.75">
      <c r="B130" s="137"/>
      <c r="C130" s="137"/>
      <c r="D130" s="137"/>
      <c r="E130" s="137"/>
      <c r="F130" s="137"/>
      <c r="G130" s="137"/>
      <c r="H130" s="137"/>
      <c r="I130" s="137"/>
      <c r="J130" s="137"/>
    </row>
    <row r="132" spans="1:2" ht="12.75">
      <c r="A132" s="75">
        <v>18</v>
      </c>
      <c r="B132" s="75" t="s">
        <v>156</v>
      </c>
    </row>
    <row r="133" spans="2:10" ht="12.75">
      <c r="B133" s="136" t="s">
        <v>157</v>
      </c>
      <c r="C133" s="137"/>
      <c r="D133" s="137"/>
      <c r="E133" s="137"/>
      <c r="F133" s="137"/>
      <c r="G133" s="137"/>
      <c r="H133" s="137"/>
      <c r="I133" s="137"/>
      <c r="J133" s="137"/>
    </row>
    <row r="134" spans="2:10" ht="12.75">
      <c r="B134" s="137"/>
      <c r="C134" s="137"/>
      <c r="D134" s="137"/>
      <c r="E134" s="137"/>
      <c r="F134" s="137"/>
      <c r="G134" s="137"/>
      <c r="H134" s="137"/>
      <c r="I134" s="137"/>
      <c r="J134" s="137"/>
    </row>
    <row r="136" spans="1:2" ht="12.75">
      <c r="A136" s="75">
        <v>19</v>
      </c>
      <c r="B136" s="75" t="s">
        <v>158</v>
      </c>
    </row>
    <row r="137" ht="12.75">
      <c r="B137" s="74" t="s">
        <v>159</v>
      </c>
    </row>
    <row r="139" spans="1:2" ht="12.75">
      <c r="A139" s="75">
        <v>20</v>
      </c>
      <c r="B139" s="75" t="s">
        <v>160</v>
      </c>
    </row>
    <row r="140" ht="12.75">
      <c r="B140" s="74" t="s">
        <v>161</v>
      </c>
    </row>
    <row r="142" spans="1:2" ht="12.75">
      <c r="A142" s="75">
        <v>21</v>
      </c>
      <c r="B142" s="75" t="s">
        <v>162</v>
      </c>
    </row>
    <row r="143" ht="12.75">
      <c r="B143" s="74" t="s">
        <v>163</v>
      </c>
    </row>
    <row r="145" spans="9:10" ht="12.75">
      <c r="I145" s="82" t="s">
        <v>117</v>
      </c>
      <c r="J145" s="90" t="s">
        <v>151</v>
      </c>
    </row>
    <row r="146" spans="9:10" ht="12.75">
      <c r="I146" s="78" t="s">
        <v>152</v>
      </c>
      <c r="J146" s="91" t="s">
        <v>152</v>
      </c>
    </row>
    <row r="147" ht="12.75">
      <c r="B147" s="92" t="s">
        <v>164</v>
      </c>
    </row>
    <row r="148" ht="12.75">
      <c r="B148" s="92" t="s">
        <v>165</v>
      </c>
    </row>
    <row r="149" spans="2:10" ht="12.75">
      <c r="B149" t="s">
        <v>166</v>
      </c>
      <c r="I149" s="64">
        <v>8007</v>
      </c>
      <c r="J149" s="64">
        <v>5771</v>
      </c>
    </row>
    <row r="150" spans="2:10" ht="12.75">
      <c r="B150" t="s">
        <v>167</v>
      </c>
      <c r="I150" s="83">
        <v>12633</v>
      </c>
      <c r="J150" s="83">
        <v>7384</v>
      </c>
    </row>
    <row r="151" spans="9:10" ht="12.75">
      <c r="I151" s="64">
        <f>SUM(I149:I150)</f>
        <v>20640</v>
      </c>
      <c r="J151" s="64">
        <f>SUM(J149:J150)</f>
        <v>13155</v>
      </c>
    </row>
    <row r="152" spans="9:10" ht="12.75">
      <c r="I152" s="64"/>
      <c r="J152" s="64"/>
    </row>
    <row r="153" spans="2:10" ht="12.75">
      <c r="B153" s="92" t="s">
        <v>168</v>
      </c>
      <c r="I153" s="64"/>
      <c r="J153" s="64"/>
    </row>
    <row r="154" spans="2:10" ht="12.75">
      <c r="B154" t="s">
        <v>166</v>
      </c>
      <c r="I154" s="64">
        <v>14327</v>
      </c>
      <c r="J154" s="64">
        <v>13288</v>
      </c>
    </row>
    <row r="155" spans="2:10" ht="12.75">
      <c r="B155" t="s">
        <v>167</v>
      </c>
      <c r="I155" s="83">
        <v>41950</v>
      </c>
      <c r="J155" s="83">
        <v>41282</v>
      </c>
    </row>
    <row r="156" spans="9:10" ht="12.75">
      <c r="I156" s="64">
        <f>SUM(I154:I155)</f>
        <v>56277</v>
      </c>
      <c r="J156" s="64">
        <f>SUM(J154:J155)</f>
        <v>54570</v>
      </c>
    </row>
    <row r="157" spans="9:10" ht="12.75">
      <c r="I157" s="83"/>
      <c r="J157" s="83"/>
    </row>
    <row r="158" spans="9:10" ht="12.75">
      <c r="I158" s="64">
        <f>+I151+I156</f>
        <v>76917</v>
      </c>
      <c r="J158" s="64">
        <f>+J151+J156</f>
        <v>67725</v>
      </c>
    </row>
    <row r="160" ht="12.75">
      <c r="B160" s="92" t="s">
        <v>169</v>
      </c>
    </row>
    <row r="161" spans="2:10" ht="12.75">
      <c r="B161" s="92" t="s">
        <v>165</v>
      </c>
      <c r="I161" s="64">
        <v>1466</v>
      </c>
      <c r="J161" s="64">
        <v>4928</v>
      </c>
    </row>
    <row r="162" spans="2:10" ht="12.75">
      <c r="B162" s="92" t="s">
        <v>168</v>
      </c>
      <c r="I162" s="83">
        <v>349</v>
      </c>
      <c r="J162" s="83">
        <v>825</v>
      </c>
    </row>
    <row r="163" spans="9:10" ht="12.75">
      <c r="I163" s="64">
        <f>SUM(I161:I162)</f>
        <v>1815</v>
      </c>
      <c r="J163" s="64">
        <f>SUM(J161:J162)</f>
        <v>5753</v>
      </c>
    </row>
    <row r="164" spans="9:10" ht="12.75">
      <c r="I164" s="64"/>
      <c r="J164" s="64"/>
    </row>
    <row r="165" spans="9:10" ht="13.5" thickBot="1">
      <c r="I165" s="93">
        <f>+I158+I163</f>
        <v>78732</v>
      </c>
      <c r="J165" s="93">
        <f>+J158+J163</f>
        <v>73478</v>
      </c>
    </row>
    <row r="166" ht="13.5" thickTop="1"/>
    <row r="167" spans="1:2" ht="12.75">
      <c r="A167" s="75">
        <v>22</v>
      </c>
      <c r="B167" s="75" t="s">
        <v>170</v>
      </c>
    </row>
    <row r="168" spans="2:10" ht="12.75">
      <c r="B168" s="136" t="s">
        <v>171</v>
      </c>
      <c r="C168" s="137"/>
      <c r="D168" s="137"/>
      <c r="E168" s="137"/>
      <c r="F168" s="137"/>
      <c r="G168" s="137"/>
      <c r="H168" s="137"/>
      <c r="I168" s="137"/>
      <c r="J168" s="137"/>
    </row>
    <row r="169" spans="2:10" ht="12.75">
      <c r="B169" s="137"/>
      <c r="C169" s="137"/>
      <c r="D169" s="137"/>
      <c r="E169" s="137"/>
      <c r="F169" s="137"/>
      <c r="G169" s="137"/>
      <c r="H169" s="137"/>
      <c r="I169" s="137"/>
      <c r="J169" s="137"/>
    </row>
    <row r="171" spans="1:2" ht="12.75">
      <c r="A171" s="75">
        <v>23</v>
      </c>
      <c r="B171" s="75" t="s">
        <v>172</v>
      </c>
    </row>
    <row r="172" spans="2:10" ht="12.75">
      <c r="B172" s="136" t="s">
        <v>173</v>
      </c>
      <c r="C172" s="137"/>
      <c r="D172" s="137"/>
      <c r="E172" s="137"/>
      <c r="F172" s="137"/>
      <c r="G172" s="137"/>
      <c r="H172" s="137"/>
      <c r="I172" s="137"/>
      <c r="J172" s="137"/>
    </row>
    <row r="173" spans="2:10" ht="12.75">
      <c r="B173" s="137"/>
      <c r="C173" s="137"/>
      <c r="D173" s="137"/>
      <c r="E173" s="137"/>
      <c r="F173" s="137"/>
      <c r="G173" s="137"/>
      <c r="H173" s="137"/>
      <c r="I173" s="137"/>
      <c r="J173" s="137"/>
    </row>
    <row r="174" spans="2:10" ht="12.75">
      <c r="B174" s="137"/>
      <c r="C174" s="137"/>
      <c r="D174" s="137"/>
      <c r="E174" s="137"/>
      <c r="F174" s="137"/>
      <c r="G174" s="137"/>
      <c r="H174" s="137"/>
      <c r="I174" s="137"/>
      <c r="J174" s="137"/>
    </row>
    <row r="175" spans="2:10" ht="12.75">
      <c r="B175" s="137"/>
      <c r="C175" s="137"/>
      <c r="D175" s="137"/>
      <c r="E175" s="137"/>
      <c r="F175" s="137"/>
      <c r="G175" s="137"/>
      <c r="H175" s="137"/>
      <c r="I175" s="137"/>
      <c r="J175" s="137"/>
    </row>
    <row r="177" spans="1:2" ht="12.75">
      <c r="A177" s="75">
        <v>24</v>
      </c>
      <c r="B177" s="75" t="s">
        <v>174</v>
      </c>
    </row>
    <row r="178" spans="2:10" ht="12.75">
      <c r="B178" s="136" t="s">
        <v>175</v>
      </c>
      <c r="C178" s="137"/>
      <c r="D178" s="137"/>
      <c r="E178" s="137"/>
      <c r="F178" s="137"/>
      <c r="G178" s="137"/>
      <c r="H178" s="137"/>
      <c r="I178" s="137"/>
      <c r="J178" s="137"/>
    </row>
    <row r="179" spans="2:10" ht="12.75">
      <c r="B179" s="137"/>
      <c r="C179" s="137"/>
      <c r="D179" s="137"/>
      <c r="E179" s="137"/>
      <c r="F179" s="137"/>
      <c r="G179" s="137"/>
      <c r="H179" s="137"/>
      <c r="I179" s="137"/>
      <c r="J179" s="137"/>
    </row>
    <row r="181" spans="1:2" ht="12.75">
      <c r="A181" s="75">
        <v>25</v>
      </c>
      <c r="B181" s="75" t="s">
        <v>176</v>
      </c>
    </row>
    <row r="182" spans="2:10" ht="12.75">
      <c r="B182" s="136" t="s">
        <v>177</v>
      </c>
      <c r="C182" s="137"/>
      <c r="D182" s="137"/>
      <c r="E182" s="137"/>
      <c r="F182" s="137"/>
      <c r="G182" s="137"/>
      <c r="H182" s="137"/>
      <c r="I182" s="137"/>
      <c r="J182" s="137"/>
    </row>
    <row r="183" spans="2:10" ht="12.75">
      <c r="B183" s="137"/>
      <c r="C183" s="137"/>
      <c r="D183" s="137"/>
      <c r="E183" s="137"/>
      <c r="F183" s="137"/>
      <c r="G183" s="137"/>
      <c r="H183" s="137"/>
      <c r="I183" s="137"/>
      <c r="J183" s="137"/>
    </row>
    <row r="185" spans="7:10" ht="12.75">
      <c r="G185" s="75" t="s">
        <v>178</v>
      </c>
      <c r="H185" s="75" t="s">
        <v>179</v>
      </c>
      <c r="I185" s="75" t="s">
        <v>178</v>
      </c>
      <c r="J185" s="75" t="s">
        <v>1</v>
      </c>
    </row>
    <row r="186" spans="7:10" ht="12.75">
      <c r="G186" s="75" t="s">
        <v>147</v>
      </c>
      <c r="H186" s="75" t="s">
        <v>0</v>
      </c>
      <c r="I186" s="75" t="s">
        <v>148</v>
      </c>
      <c r="J186" s="75" t="s">
        <v>148</v>
      </c>
    </row>
    <row r="187" spans="7:10" ht="12.75">
      <c r="G187" s="75" t="s">
        <v>146</v>
      </c>
      <c r="H187" s="75" t="s">
        <v>149</v>
      </c>
      <c r="I187" s="75" t="s">
        <v>146</v>
      </c>
      <c r="J187" s="75" t="s">
        <v>180</v>
      </c>
    </row>
    <row r="188" spans="7:10" ht="12.75">
      <c r="G188" s="75" t="s">
        <v>54</v>
      </c>
      <c r="H188" s="75" t="s">
        <v>150</v>
      </c>
      <c r="I188" s="75" t="s">
        <v>54</v>
      </c>
      <c r="J188" s="75" t="s">
        <v>150</v>
      </c>
    </row>
    <row r="189" spans="7:10" ht="12.75">
      <c r="G189" s="94" t="s">
        <v>117</v>
      </c>
      <c r="H189" s="94" t="s">
        <v>117</v>
      </c>
      <c r="I189" s="94" t="s">
        <v>151</v>
      </c>
      <c r="J189" s="94" t="s">
        <v>151</v>
      </c>
    </row>
    <row r="191" spans="2:10" ht="12.75">
      <c r="B191" t="s">
        <v>181</v>
      </c>
      <c r="G191" s="83">
        <v>-2345</v>
      </c>
      <c r="H191" s="83">
        <f>+G191</f>
        <v>-2345</v>
      </c>
      <c r="I191" s="83">
        <v>1950</v>
      </c>
      <c r="J191" s="83">
        <f>+I191</f>
        <v>1950</v>
      </c>
    </row>
    <row r="193" spans="2:10" ht="12.75">
      <c r="B193" t="s">
        <v>182</v>
      </c>
      <c r="G193" s="83">
        <v>60911250</v>
      </c>
      <c r="H193" s="83">
        <f>+G193</f>
        <v>60911250</v>
      </c>
      <c r="I193" s="83">
        <v>60911250</v>
      </c>
      <c r="J193" s="83">
        <f>+I193</f>
        <v>60911250</v>
      </c>
    </row>
    <row r="195" spans="2:10" ht="12.75">
      <c r="B195" t="s">
        <v>183</v>
      </c>
      <c r="G195" s="95">
        <v>-3.85</v>
      </c>
      <c r="H195" s="95">
        <f>+G195</f>
        <v>-3.85</v>
      </c>
      <c r="I195" s="96">
        <v>3.2</v>
      </c>
      <c r="J195" s="96">
        <f>+I195</f>
        <v>3.2</v>
      </c>
    </row>
    <row r="198" ht="12.75">
      <c r="A198" t="s">
        <v>184</v>
      </c>
    </row>
    <row r="201" ht="12.75">
      <c r="A201" t="s">
        <v>185</v>
      </c>
    </row>
    <row r="202" ht="12.75">
      <c r="A202" t="s">
        <v>186</v>
      </c>
    </row>
    <row r="204" ht="12.75">
      <c r="A204" t="s">
        <v>187</v>
      </c>
    </row>
    <row r="206" ht="12.75">
      <c r="A206" t="s">
        <v>188</v>
      </c>
    </row>
  </sheetData>
  <sheetProtection/>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tabColor indexed="34"/>
    <pageSetUpPr fitToPage="1"/>
  </sheetPr>
  <dimension ref="A4:K76"/>
  <sheetViews>
    <sheetView showGridLines="0" view="pageBreakPreview" zoomScaleNormal="75" zoomScaleSheetLayoutView="100" zoomScalePageLayoutView="0" workbookViewId="0" topLeftCell="A4">
      <selection activeCell="H11" sqref="H11:J11"/>
    </sheetView>
  </sheetViews>
  <sheetFormatPr defaultColWidth="9.140625" defaultRowHeight="12.75"/>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44" t="s">
        <v>198</v>
      </c>
      <c r="B4" s="144"/>
      <c r="C4" s="144"/>
      <c r="D4" s="144"/>
      <c r="E4" s="144"/>
      <c r="F4" s="144"/>
      <c r="G4" s="144"/>
      <c r="H4" s="144"/>
      <c r="I4" s="144"/>
      <c r="J4" s="144"/>
      <c r="K4" s="144"/>
    </row>
    <row r="5" ht="16.5" customHeight="1"/>
    <row r="6" spans="1:11" ht="16.5" customHeight="1">
      <c r="A6" s="142" t="s">
        <v>264</v>
      </c>
      <c r="B6" s="142"/>
      <c r="C6" s="142"/>
      <c r="D6" s="142"/>
      <c r="E6" s="142"/>
      <c r="F6" s="142"/>
      <c r="G6" s="142"/>
      <c r="H6" s="142"/>
      <c r="I6" s="142"/>
      <c r="J6" s="142"/>
      <c r="K6" s="142"/>
    </row>
    <row r="7" spans="1:11" ht="14.25">
      <c r="A7" s="142" t="s">
        <v>295</v>
      </c>
      <c r="B7" s="142"/>
      <c r="C7" s="142"/>
      <c r="D7" s="142"/>
      <c r="E7" s="142"/>
      <c r="F7" s="142"/>
      <c r="G7" s="142"/>
      <c r="H7" s="142"/>
      <c r="I7" s="142"/>
      <c r="J7" s="142"/>
      <c r="K7" s="142"/>
    </row>
    <row r="8" spans="1:11" ht="15">
      <c r="A8" s="143"/>
      <c r="B8" s="143"/>
      <c r="C8" s="143"/>
      <c r="D8" s="143"/>
      <c r="E8" s="143"/>
      <c r="F8" s="143"/>
      <c r="G8" s="143"/>
      <c r="H8" s="143"/>
      <c r="I8" s="143"/>
      <c r="J8" s="143"/>
      <c r="K8" s="143"/>
    </row>
    <row r="9" spans="8:11" ht="15">
      <c r="H9" s="18" t="s">
        <v>20</v>
      </c>
      <c r="I9" s="2"/>
      <c r="J9" s="122" t="s">
        <v>83</v>
      </c>
      <c r="K9" s="12"/>
    </row>
    <row r="10" spans="8:11" ht="15">
      <c r="H10" s="107" t="s">
        <v>299</v>
      </c>
      <c r="I10" s="2"/>
      <c r="J10" s="123" t="s">
        <v>296</v>
      </c>
      <c r="K10" s="12"/>
    </row>
    <row r="11" spans="8:11" ht="15">
      <c r="H11" s="127" t="s">
        <v>19</v>
      </c>
      <c r="I11" s="2"/>
      <c r="J11" s="154" t="s">
        <v>19</v>
      </c>
      <c r="K11" s="2"/>
    </row>
    <row r="12" spans="2:11" ht="15">
      <c r="B12" s="11" t="s">
        <v>199</v>
      </c>
      <c r="H12" s="2"/>
      <c r="I12" s="2"/>
      <c r="J12" s="124"/>
      <c r="K12" s="2"/>
    </row>
    <row r="13" spans="2:11" ht="15">
      <c r="B13" s="12" t="s">
        <v>34</v>
      </c>
      <c r="C13" s="11"/>
      <c r="D13" s="11"/>
      <c r="E13" s="11"/>
      <c r="H13" s="14">
        <v>154413</v>
      </c>
      <c r="I13" s="2"/>
      <c r="J13" s="21">
        <v>155489</v>
      </c>
      <c r="K13" s="14"/>
    </row>
    <row r="14" spans="2:11" ht="15">
      <c r="B14" s="12" t="s">
        <v>200</v>
      </c>
      <c r="C14" s="11"/>
      <c r="D14" s="11"/>
      <c r="E14" s="11"/>
      <c r="H14" s="14">
        <v>150</v>
      </c>
      <c r="I14" s="2"/>
      <c r="J14" s="21">
        <v>150</v>
      </c>
      <c r="K14" s="14"/>
    </row>
    <row r="15" spans="2:11" ht="15">
      <c r="B15" s="12" t="s">
        <v>201</v>
      </c>
      <c r="H15" s="15">
        <v>5241</v>
      </c>
      <c r="I15" s="2"/>
      <c r="J15" s="60">
        <v>5241</v>
      </c>
      <c r="K15" s="14"/>
    </row>
    <row r="16" spans="2:11" ht="15">
      <c r="B16" s="12"/>
      <c r="H16" s="20"/>
      <c r="I16" s="2"/>
      <c r="J16" s="98"/>
      <c r="K16" s="14"/>
    </row>
    <row r="17" spans="2:11" ht="15">
      <c r="B17" s="12"/>
      <c r="H17" s="15">
        <f>SUM(H13:H15)</f>
        <v>159804</v>
      </c>
      <c r="I17" s="2"/>
      <c r="J17" s="60">
        <f>SUM(J13:J15)</f>
        <v>160880</v>
      </c>
      <c r="K17" s="14"/>
    </row>
    <row r="18" spans="2:11" ht="15">
      <c r="B18" s="2"/>
      <c r="H18" s="14"/>
      <c r="I18" s="2"/>
      <c r="J18" s="21"/>
      <c r="K18" s="14"/>
    </row>
    <row r="19" spans="2:11" ht="15">
      <c r="B19" s="12" t="s">
        <v>12</v>
      </c>
      <c r="C19" s="11"/>
      <c r="D19" s="11"/>
      <c r="H19" s="14"/>
      <c r="I19" s="2"/>
      <c r="J19" s="21"/>
      <c r="K19" s="14"/>
    </row>
    <row r="20" spans="2:11" ht="15">
      <c r="B20" s="2"/>
      <c r="C20" s="2" t="s">
        <v>13</v>
      </c>
      <c r="H20" s="20">
        <v>43559</v>
      </c>
      <c r="I20" s="2"/>
      <c r="J20" s="20">
        <v>43262</v>
      </c>
      <c r="K20" s="14"/>
    </row>
    <row r="21" spans="2:11" ht="15">
      <c r="B21" s="2"/>
      <c r="C21" s="2" t="s">
        <v>68</v>
      </c>
      <c r="H21" s="20">
        <v>22049</v>
      </c>
      <c r="I21" s="2"/>
      <c r="J21" s="20">
        <v>23955</v>
      </c>
      <c r="K21" s="14"/>
    </row>
    <row r="22" spans="2:11" ht="15">
      <c r="B22" s="2"/>
      <c r="C22" s="2" t="s">
        <v>67</v>
      </c>
      <c r="H22" s="20">
        <v>7188</v>
      </c>
      <c r="I22" s="2"/>
      <c r="J22" s="20">
        <v>9064</v>
      </c>
      <c r="K22" s="14"/>
    </row>
    <row r="23" spans="2:11" ht="15">
      <c r="B23" s="2"/>
      <c r="C23" s="2" t="s">
        <v>22</v>
      </c>
      <c r="H23" s="20">
        <v>162</v>
      </c>
      <c r="I23" s="2"/>
      <c r="J23" s="20">
        <v>162</v>
      </c>
      <c r="K23" s="14"/>
    </row>
    <row r="24" spans="2:11" ht="15">
      <c r="B24" s="2"/>
      <c r="C24" s="2" t="s">
        <v>306</v>
      </c>
      <c r="H24" s="20">
        <v>62</v>
      </c>
      <c r="I24" s="2"/>
      <c r="J24" s="20">
        <v>2298</v>
      </c>
      <c r="K24" s="14"/>
    </row>
    <row r="25" spans="2:11" ht="15">
      <c r="B25" s="2"/>
      <c r="C25" s="2" t="s">
        <v>202</v>
      </c>
      <c r="H25" s="20">
        <v>65</v>
      </c>
      <c r="I25" s="2"/>
      <c r="J25" s="20">
        <v>65</v>
      </c>
      <c r="K25" s="14"/>
    </row>
    <row r="26" spans="2:11" ht="15">
      <c r="B26" s="2"/>
      <c r="C26" s="2" t="s">
        <v>14</v>
      </c>
      <c r="H26" s="20">
        <v>1650</v>
      </c>
      <c r="I26" s="2"/>
      <c r="J26" s="20">
        <v>1794</v>
      </c>
      <c r="K26" s="14"/>
    </row>
    <row r="27" spans="2:11" ht="14.25" customHeight="1">
      <c r="B27" s="2"/>
      <c r="C27" s="2"/>
      <c r="H27" s="108"/>
      <c r="I27" s="2"/>
      <c r="J27" s="108"/>
      <c r="K27" s="21"/>
    </row>
    <row r="28" spans="2:11" ht="14.25" customHeight="1">
      <c r="B28" s="2"/>
      <c r="C28" s="2"/>
      <c r="H28" s="98">
        <f>SUM(H20:H26)</f>
        <v>74735</v>
      </c>
      <c r="I28" s="2"/>
      <c r="J28" s="98">
        <f>SUM(J20:J26)</f>
        <v>80600</v>
      </c>
      <c r="K28" s="21"/>
    </row>
    <row r="29" spans="2:11" ht="15">
      <c r="B29" s="2"/>
      <c r="C29" s="2" t="s">
        <v>262</v>
      </c>
      <c r="H29" s="15">
        <v>1981</v>
      </c>
      <c r="I29" s="71"/>
      <c r="J29" s="15">
        <v>1981</v>
      </c>
      <c r="K29" s="14"/>
    </row>
    <row r="30" spans="2:11" ht="14.25" customHeight="1">
      <c r="B30" s="2"/>
      <c r="C30" s="2"/>
      <c r="H30" s="98"/>
      <c r="I30" s="2"/>
      <c r="J30" s="98"/>
      <c r="K30" s="21"/>
    </row>
    <row r="31" spans="2:11" ht="15.75" thickBot="1">
      <c r="B31" s="12" t="s">
        <v>203</v>
      </c>
      <c r="C31" s="2"/>
      <c r="H31" s="109">
        <f>+H17+H28+H29</f>
        <v>236520</v>
      </c>
      <c r="I31" s="2"/>
      <c r="J31" s="109">
        <f>+J17+J28+J29</f>
        <v>243461</v>
      </c>
      <c r="K31" s="21"/>
    </row>
    <row r="32" spans="2:11" ht="15.75" thickTop="1">
      <c r="B32" s="12"/>
      <c r="C32" s="2"/>
      <c r="H32" s="98"/>
      <c r="I32" s="2"/>
      <c r="J32" s="98"/>
      <c r="K32" s="21"/>
    </row>
    <row r="33" spans="2:11" ht="15">
      <c r="B33" s="2"/>
      <c r="C33" s="2"/>
      <c r="H33" s="20"/>
      <c r="I33" s="2"/>
      <c r="J33" s="98"/>
      <c r="K33" s="14"/>
    </row>
    <row r="34" spans="2:11" ht="15">
      <c r="B34" s="12" t="s">
        <v>204</v>
      </c>
      <c r="C34" s="2"/>
      <c r="H34" s="20"/>
      <c r="I34" s="2"/>
      <c r="J34" s="98"/>
      <c r="K34" s="14"/>
    </row>
    <row r="35" spans="2:11" ht="15">
      <c r="B35" s="12" t="s">
        <v>205</v>
      </c>
      <c r="C35" s="2"/>
      <c r="H35" s="14"/>
      <c r="I35" s="2"/>
      <c r="J35" s="21"/>
      <c r="K35" s="14"/>
    </row>
    <row r="36" spans="2:11" ht="15">
      <c r="B36" s="2" t="s">
        <v>16</v>
      </c>
      <c r="C36" s="12"/>
      <c r="D36" s="11"/>
      <c r="H36" s="14">
        <v>60911</v>
      </c>
      <c r="I36" s="2"/>
      <c r="J36" s="21">
        <v>60911</v>
      </c>
      <c r="K36" s="14"/>
    </row>
    <row r="37" spans="2:11" ht="15">
      <c r="B37" s="2" t="s">
        <v>17</v>
      </c>
      <c r="C37" s="12"/>
      <c r="D37" s="11"/>
      <c r="H37" s="60">
        <v>66449</v>
      </c>
      <c r="I37" s="2"/>
      <c r="J37" s="60">
        <v>69205</v>
      </c>
      <c r="K37" s="72"/>
    </row>
    <row r="38" spans="2:11" ht="14.25" customHeight="1">
      <c r="B38" s="2"/>
      <c r="C38" s="12"/>
      <c r="D38" s="11"/>
      <c r="H38" s="98"/>
      <c r="I38" s="2"/>
      <c r="J38" s="98"/>
      <c r="K38" s="2"/>
    </row>
    <row r="39" spans="2:11" ht="15">
      <c r="B39" s="12" t="s">
        <v>206</v>
      </c>
      <c r="C39" s="12"/>
      <c r="D39" s="11"/>
      <c r="H39" s="15">
        <f>SUM(H36:H38)</f>
        <v>127360</v>
      </c>
      <c r="I39" s="2"/>
      <c r="J39" s="60">
        <f>SUM(J36:J38)</f>
        <v>130116</v>
      </c>
      <c r="K39" s="2"/>
    </row>
    <row r="40" spans="2:11" ht="15">
      <c r="B40" s="12"/>
      <c r="C40" s="12"/>
      <c r="D40" s="11"/>
      <c r="H40" s="14"/>
      <c r="I40" s="2"/>
      <c r="J40" s="21"/>
      <c r="K40" s="2"/>
    </row>
    <row r="41" spans="2:11" ht="15">
      <c r="B41" s="12" t="s">
        <v>207</v>
      </c>
      <c r="C41" s="12"/>
      <c r="D41" s="11"/>
      <c r="H41" s="14"/>
      <c r="I41" s="2"/>
      <c r="J41" s="21"/>
      <c r="K41" s="2"/>
    </row>
    <row r="42" spans="2:11" ht="15">
      <c r="B42" s="2" t="s">
        <v>208</v>
      </c>
      <c r="C42" s="12"/>
      <c r="D42" s="11"/>
      <c r="H42" s="14">
        <v>10018</v>
      </c>
      <c r="I42" s="2"/>
      <c r="J42" s="21">
        <v>10584</v>
      </c>
      <c r="K42" s="2"/>
    </row>
    <row r="43" spans="2:11" ht="15">
      <c r="B43" s="2" t="s">
        <v>23</v>
      </c>
      <c r="C43" s="2"/>
      <c r="H43" s="15">
        <v>12283</v>
      </c>
      <c r="I43" s="2"/>
      <c r="J43" s="60">
        <v>12326</v>
      </c>
      <c r="K43" s="2"/>
    </row>
    <row r="44" spans="2:11" ht="15">
      <c r="B44" s="2"/>
      <c r="C44" s="2"/>
      <c r="H44" s="20"/>
      <c r="I44" s="2"/>
      <c r="J44" s="98"/>
      <c r="K44" s="2"/>
    </row>
    <row r="45" spans="2:11" ht="15">
      <c r="B45" s="12" t="s">
        <v>209</v>
      </c>
      <c r="C45" s="2"/>
      <c r="H45" s="15">
        <f>SUM(H42:H43)</f>
        <v>22301</v>
      </c>
      <c r="I45" s="2"/>
      <c r="J45" s="60">
        <f>SUM(J42:J43)</f>
        <v>22910</v>
      </c>
      <c r="K45" s="2"/>
    </row>
    <row r="46" spans="2:11" ht="15">
      <c r="B46" s="2"/>
      <c r="C46" s="2"/>
      <c r="H46" s="20"/>
      <c r="I46" s="2"/>
      <c r="J46" s="98"/>
      <c r="K46" s="2"/>
    </row>
    <row r="47" spans="2:11" ht="15">
      <c r="B47" s="12" t="s">
        <v>210</v>
      </c>
      <c r="C47" s="2"/>
      <c r="H47" s="20"/>
      <c r="I47" s="2"/>
      <c r="J47" s="98"/>
      <c r="K47" s="2"/>
    </row>
    <row r="48" spans="2:11" ht="15">
      <c r="B48" s="2" t="s">
        <v>69</v>
      </c>
      <c r="C48" s="2"/>
      <c r="H48" s="98">
        <v>13183</v>
      </c>
      <c r="I48" s="2"/>
      <c r="J48" s="98">
        <v>8981</v>
      </c>
      <c r="K48" s="2"/>
    </row>
    <row r="49" spans="2:11" ht="15">
      <c r="B49" s="2" t="s">
        <v>70</v>
      </c>
      <c r="C49" s="2"/>
      <c r="H49" s="98">
        <v>6367</v>
      </c>
      <c r="I49" s="2"/>
      <c r="J49" s="98">
        <v>5812</v>
      </c>
      <c r="K49" s="2"/>
    </row>
    <row r="50" spans="2:11" ht="15">
      <c r="B50" s="2" t="s">
        <v>15</v>
      </c>
      <c r="C50" s="2"/>
      <c r="H50" s="98">
        <v>66566</v>
      </c>
      <c r="I50" s="2"/>
      <c r="J50" s="98">
        <v>74529</v>
      </c>
      <c r="K50" s="2"/>
    </row>
    <row r="51" spans="2:11" ht="15">
      <c r="B51" s="2" t="s">
        <v>9</v>
      </c>
      <c r="C51" s="2"/>
      <c r="H51" s="60">
        <v>743</v>
      </c>
      <c r="I51" s="2"/>
      <c r="J51" s="60">
        <v>1113</v>
      </c>
      <c r="K51" s="2"/>
    </row>
    <row r="52" spans="2:11" ht="15">
      <c r="B52" s="2"/>
      <c r="C52" s="2"/>
      <c r="H52" s="98"/>
      <c r="I52" s="2"/>
      <c r="J52" s="98"/>
      <c r="K52" s="2"/>
    </row>
    <row r="53" spans="2:11" ht="15">
      <c r="B53" s="12" t="s">
        <v>211</v>
      </c>
      <c r="C53" s="2"/>
      <c r="H53" s="60">
        <f>SUM(H48:H51)</f>
        <v>86859</v>
      </c>
      <c r="I53" s="2"/>
      <c r="J53" s="60">
        <f>SUM(J48:J51)</f>
        <v>90435</v>
      </c>
      <c r="K53" s="2"/>
    </row>
    <row r="54" spans="2:11" ht="15">
      <c r="B54" s="2"/>
      <c r="C54" s="2"/>
      <c r="H54" s="98"/>
      <c r="I54" s="2"/>
      <c r="J54" s="98"/>
      <c r="K54" s="2"/>
    </row>
    <row r="55" spans="2:11" ht="15">
      <c r="B55" s="2" t="s">
        <v>212</v>
      </c>
      <c r="C55" s="2"/>
      <c r="H55" s="98">
        <f>+H53+H45</f>
        <v>109160</v>
      </c>
      <c r="I55" s="2"/>
      <c r="J55" s="98">
        <f>+J53+J45</f>
        <v>113345</v>
      </c>
      <c r="K55" s="2"/>
    </row>
    <row r="56" spans="2:11" ht="15">
      <c r="B56" s="2"/>
      <c r="C56" s="2"/>
      <c r="H56" s="2"/>
      <c r="I56" s="2"/>
      <c r="J56" s="2"/>
      <c r="K56" s="2"/>
    </row>
    <row r="57" spans="2:11" ht="18.75" customHeight="1" thickBot="1">
      <c r="B57" s="12" t="s">
        <v>213</v>
      </c>
      <c r="C57" s="2"/>
      <c r="H57" s="23">
        <f>+H39+H55</f>
        <v>236520</v>
      </c>
      <c r="I57" s="2"/>
      <c r="J57" s="23">
        <f>+J39+J55</f>
        <v>243461</v>
      </c>
      <c r="K57" s="9"/>
    </row>
    <row r="58" spans="2:11" ht="18.75" customHeight="1" thickTop="1">
      <c r="B58" s="2"/>
      <c r="C58" s="2"/>
      <c r="H58" s="24"/>
      <c r="I58" s="2"/>
      <c r="J58" s="24"/>
      <c r="K58" s="9"/>
    </row>
    <row r="59" spans="2:11" ht="15">
      <c r="B59" s="71" t="s">
        <v>221</v>
      </c>
      <c r="C59" s="8"/>
      <c r="K59" s="2"/>
    </row>
    <row r="60" spans="2:10" ht="15">
      <c r="B60" s="71" t="s">
        <v>265</v>
      </c>
      <c r="C60" s="2"/>
      <c r="H60" s="25">
        <f>(+H39)/59777.75</f>
        <v>2.130558610854373</v>
      </c>
      <c r="I60" s="2"/>
      <c r="J60" s="25">
        <f>(J39)/59777.75</f>
        <v>2.1766627214975474</v>
      </c>
    </row>
    <row r="61" spans="2:10" ht="15">
      <c r="B61" s="2"/>
      <c r="C61" s="2"/>
      <c r="J61" s="25"/>
    </row>
    <row r="62" ht="12.75">
      <c r="B62" s="11" t="s">
        <v>214</v>
      </c>
    </row>
    <row r="63" ht="12.75">
      <c r="B63" s="11" t="s">
        <v>297</v>
      </c>
    </row>
    <row r="64" spans="2:3" ht="15">
      <c r="B64" s="2"/>
      <c r="C64" s="2"/>
    </row>
    <row r="65" spans="2:11" ht="15">
      <c r="B65" s="2"/>
      <c r="C65" s="2"/>
      <c r="J65" s="106"/>
      <c r="K65" s="106"/>
    </row>
    <row r="66" spans="2:3" ht="15">
      <c r="B66" s="2"/>
      <c r="C66" s="2"/>
    </row>
    <row r="67" spans="3:10" ht="15">
      <c r="C67" s="2"/>
      <c r="H67" s="58"/>
      <c r="I67" s="58"/>
      <c r="J67" s="58"/>
    </row>
    <row r="68" ht="15">
      <c r="C68" s="2"/>
    </row>
    <row r="69" ht="15">
      <c r="C69" s="2"/>
    </row>
    <row r="70" ht="15">
      <c r="C70" s="2"/>
    </row>
    <row r="71" ht="15">
      <c r="C71" s="2"/>
    </row>
    <row r="72" ht="15">
      <c r="C72" s="2"/>
    </row>
    <row r="73" ht="15">
      <c r="C73" s="2"/>
    </row>
    <row r="74" ht="15">
      <c r="C74" s="2"/>
    </row>
    <row r="75" ht="15">
      <c r="C75" s="2"/>
    </row>
    <row r="76" ht="15">
      <c r="C76" s="2"/>
    </row>
  </sheetData>
  <sheetProtection/>
  <mergeCells count="4">
    <mergeCell ref="A7:K7"/>
    <mergeCell ref="A8:K8"/>
    <mergeCell ref="A4:K4"/>
    <mergeCell ref="A6:K6"/>
  </mergeCells>
  <printOptions horizontalCentered="1"/>
  <pageMargins left="0.58" right="0.25" top="0.25" bottom="0.25" header="0.32" footer="0.5"/>
  <pageSetup fitToHeight="1" fitToWidth="1" horizontalDpi="180" verticalDpi="18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Sheet5">
    <tabColor indexed="13"/>
  </sheetPr>
  <dimension ref="A4:X62"/>
  <sheetViews>
    <sheetView showGridLines="0" zoomScale="75" zoomScaleNormal="75" zoomScalePageLayoutView="0" workbookViewId="0" topLeftCell="A1">
      <selection activeCell="Y41" sqref="Y41"/>
    </sheetView>
  </sheetViews>
  <sheetFormatPr defaultColWidth="9.140625" defaultRowHeight="12.75" outlineLevelCol="1"/>
  <cols>
    <col min="1" max="2" width="4.00390625" style="1" customWidth="1"/>
    <col min="3" max="3" width="36.57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4" t="s">
        <v>198</v>
      </c>
      <c r="B5" s="144"/>
      <c r="C5" s="144"/>
      <c r="D5" s="144"/>
      <c r="E5" s="144"/>
      <c r="F5" s="144"/>
      <c r="G5" s="144"/>
      <c r="H5" s="144"/>
      <c r="I5" s="144"/>
      <c r="J5" s="144"/>
      <c r="K5" s="144"/>
      <c r="L5" s="144"/>
      <c r="M5" s="144"/>
      <c r="N5" s="144"/>
      <c r="O5" s="144"/>
      <c r="P5" s="144"/>
      <c r="Q5" s="144"/>
      <c r="R5" s="144"/>
      <c r="S5" s="144"/>
    </row>
    <row r="7" spans="1:19" ht="14.25">
      <c r="A7" s="145" t="s">
        <v>266</v>
      </c>
      <c r="B7" s="145"/>
      <c r="C7" s="145"/>
      <c r="D7" s="145"/>
      <c r="E7" s="145"/>
      <c r="F7" s="145"/>
      <c r="G7" s="145"/>
      <c r="H7" s="145"/>
      <c r="I7" s="145"/>
      <c r="J7" s="145"/>
      <c r="K7" s="145"/>
      <c r="L7" s="145"/>
      <c r="M7" s="145"/>
      <c r="N7" s="145"/>
      <c r="O7" s="145"/>
      <c r="P7" s="145"/>
      <c r="Q7" s="145"/>
      <c r="R7" s="145"/>
      <c r="S7" s="145"/>
    </row>
    <row r="8" spans="1:19" ht="14.25">
      <c r="A8" s="145" t="s">
        <v>288</v>
      </c>
      <c r="B8" s="145"/>
      <c r="C8" s="145"/>
      <c r="D8" s="145"/>
      <c r="E8" s="145"/>
      <c r="F8" s="145"/>
      <c r="G8" s="145"/>
      <c r="H8" s="145"/>
      <c r="I8" s="145"/>
      <c r="J8" s="145"/>
      <c r="K8" s="145"/>
      <c r="L8" s="145"/>
      <c r="M8" s="103"/>
      <c r="N8" s="103"/>
      <c r="O8" s="103"/>
      <c r="P8" s="103"/>
      <c r="Q8" s="103"/>
      <c r="R8" s="103"/>
      <c r="S8" s="103"/>
    </row>
    <row r="10" spans="5:21" ht="14.25">
      <c r="E10" s="17">
        <v>2011</v>
      </c>
      <c r="G10" s="104">
        <v>2010</v>
      </c>
      <c r="I10" s="17">
        <v>2011</v>
      </c>
      <c r="K10" s="104">
        <v>2010</v>
      </c>
      <c r="M10" s="17">
        <v>2005</v>
      </c>
      <c r="N10" s="12"/>
      <c r="O10" s="17">
        <v>2005</v>
      </c>
      <c r="Q10" s="17">
        <v>2004</v>
      </c>
      <c r="R10" s="12"/>
      <c r="S10" s="17">
        <v>2004</v>
      </c>
      <c r="T10" s="17"/>
      <c r="U10" s="17">
        <v>2004</v>
      </c>
    </row>
    <row r="11" spans="5:21" ht="14.25">
      <c r="E11" s="18" t="s">
        <v>0</v>
      </c>
      <c r="G11" s="18" t="s">
        <v>0</v>
      </c>
      <c r="I11" s="18" t="s">
        <v>73</v>
      </c>
      <c r="K11" s="18" t="s">
        <v>73</v>
      </c>
      <c r="M11" s="18" t="s">
        <v>0</v>
      </c>
      <c r="N11" s="12"/>
      <c r="O11" s="18" t="s">
        <v>195</v>
      </c>
      <c r="Q11" s="18" t="s">
        <v>2</v>
      </c>
      <c r="R11" s="12"/>
      <c r="S11" s="18" t="s">
        <v>80</v>
      </c>
      <c r="T11" s="18"/>
      <c r="U11" s="18" t="s">
        <v>73</v>
      </c>
    </row>
    <row r="12" spans="5:21" ht="14.25">
      <c r="E12" s="18" t="s">
        <v>18</v>
      </c>
      <c r="G12" s="18" t="s">
        <v>18</v>
      </c>
      <c r="I12" s="18" t="s">
        <v>1</v>
      </c>
      <c r="K12" s="18" t="s">
        <v>1</v>
      </c>
      <c r="M12" s="18" t="s">
        <v>18</v>
      </c>
      <c r="N12" s="12"/>
      <c r="O12" s="18" t="s">
        <v>1</v>
      </c>
      <c r="Q12" s="18" t="s">
        <v>18</v>
      </c>
      <c r="R12" s="12"/>
      <c r="S12" s="18" t="s">
        <v>1</v>
      </c>
      <c r="T12" s="18"/>
      <c r="U12" s="18" t="s">
        <v>1</v>
      </c>
    </row>
    <row r="13" spans="5:21" ht="14.25">
      <c r="E13" s="19">
        <v>40359</v>
      </c>
      <c r="G13" s="19">
        <v>39994</v>
      </c>
      <c r="I13" s="19" t="s">
        <v>21</v>
      </c>
      <c r="K13" s="19" t="s">
        <v>21</v>
      </c>
      <c r="M13" s="19">
        <v>38625</v>
      </c>
      <c r="N13" s="12"/>
      <c r="O13" s="19" t="s">
        <v>21</v>
      </c>
      <c r="Q13" s="19">
        <v>38077</v>
      </c>
      <c r="R13" s="12"/>
      <c r="S13" s="19" t="s">
        <v>21</v>
      </c>
      <c r="T13" s="19"/>
      <c r="U13" s="19" t="s">
        <v>21</v>
      </c>
    </row>
    <row r="14" spans="5:21" ht="15">
      <c r="E14" s="10" t="s">
        <v>19</v>
      </c>
      <c r="G14" s="10" t="s">
        <v>19</v>
      </c>
      <c r="I14" s="10" t="s">
        <v>19</v>
      </c>
      <c r="K14" s="10" t="s">
        <v>19</v>
      </c>
      <c r="M14" s="10" t="s">
        <v>19</v>
      </c>
      <c r="N14" s="2"/>
      <c r="O14" s="10" t="s">
        <v>19</v>
      </c>
      <c r="Q14" s="10" t="s">
        <v>19</v>
      </c>
      <c r="R14" s="2"/>
      <c r="S14" s="10" t="s">
        <v>19</v>
      </c>
      <c r="U14" s="10" t="s">
        <v>19</v>
      </c>
    </row>
    <row r="16" spans="1:21" ht="15">
      <c r="A16" s="2"/>
      <c r="B16" s="2"/>
      <c r="C16" s="12" t="s">
        <v>3</v>
      </c>
      <c r="D16" s="12"/>
      <c r="E16" s="14">
        <f>I16</f>
        <v>70500</v>
      </c>
      <c r="F16" s="14"/>
      <c r="G16" s="14">
        <f>K16</f>
        <v>69595</v>
      </c>
      <c r="H16" s="2"/>
      <c r="I16" s="14">
        <v>70500</v>
      </c>
      <c r="J16" s="14"/>
      <c r="K16" s="14">
        <v>69595</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-66523</v>
      </c>
      <c r="F18" s="14"/>
      <c r="G18" s="14">
        <f aca="true" t="shared" si="0" ref="G18:G24">K18</f>
        <v>-66746</v>
      </c>
      <c r="H18" s="2"/>
      <c r="I18" s="14">
        <f>-I16-I20+I22</f>
        <v>-66523</v>
      </c>
      <c r="J18" s="14"/>
      <c r="K18" s="14">
        <f>-K16-K20+K22</f>
        <v>-66746</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f>
        <v>275</v>
      </c>
      <c r="F20" s="14"/>
      <c r="G20" s="14">
        <f t="shared" si="0"/>
        <v>320</v>
      </c>
      <c r="H20" s="2"/>
      <c r="I20" s="14">
        <v>275</v>
      </c>
      <c r="J20" s="14"/>
      <c r="K20" s="14">
        <v>320</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f>
        <v>4252</v>
      </c>
      <c r="F22" s="14"/>
      <c r="G22" s="14">
        <f t="shared" si="0"/>
        <v>3169</v>
      </c>
      <c r="H22" s="2"/>
      <c r="I22" s="14">
        <v>4252</v>
      </c>
      <c r="J22" s="14"/>
      <c r="K22" s="14">
        <v>3169</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hidden="1">
      <c r="A24" s="2"/>
      <c r="B24" s="2"/>
      <c r="C24" s="12" t="s">
        <v>274</v>
      </c>
      <c r="D24" s="12"/>
      <c r="E24" s="14">
        <v>0</v>
      </c>
      <c r="F24" s="14"/>
      <c r="G24" s="14">
        <f t="shared" si="0"/>
        <v>0</v>
      </c>
      <c r="H24" s="2"/>
      <c r="I24" s="14"/>
      <c r="J24" s="14"/>
      <c r="K24" s="14">
        <v>0</v>
      </c>
      <c r="M24" s="14"/>
      <c r="N24" s="14"/>
      <c r="O24" s="14"/>
      <c r="Q24" s="14"/>
      <c r="R24" s="14"/>
      <c r="S24" s="14"/>
      <c r="U24" s="14"/>
    </row>
    <row r="25" spans="1:21" ht="15" hidden="1">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f>
        <v>-1380</v>
      </c>
      <c r="F26" s="14"/>
      <c r="G26" s="14">
        <f>K26</f>
        <v>-1448</v>
      </c>
      <c r="H26" s="2"/>
      <c r="I26" s="14">
        <f>-1380</f>
        <v>-1380</v>
      </c>
      <c r="J26" s="14"/>
      <c r="K26" s="14">
        <f>-1448</f>
        <v>-1448</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222</v>
      </c>
      <c r="D29" s="13"/>
      <c r="E29" s="14">
        <f>+E22+E26+E24</f>
        <v>2872</v>
      </c>
      <c r="F29" s="14"/>
      <c r="G29" s="14">
        <f>+G22+G26</f>
        <v>1721</v>
      </c>
      <c r="H29" s="2"/>
      <c r="I29" s="14">
        <f>+I22+I26</f>
        <v>2872</v>
      </c>
      <c r="J29" s="14"/>
      <c r="K29" s="14">
        <f>+K22+K26</f>
        <v>1721</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f>
        <v>-48</v>
      </c>
      <c r="F31" s="14"/>
      <c r="G31" s="15">
        <f>K31</f>
        <v>-447</v>
      </c>
      <c r="H31" s="2"/>
      <c r="I31" s="15">
        <f>-48</f>
        <v>-48</v>
      </c>
      <c r="J31" s="14"/>
      <c r="K31" s="15">
        <f>-447</f>
        <v>-447</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223</v>
      </c>
      <c r="D34" s="13"/>
      <c r="E34" s="110">
        <f>+E29+E31</f>
        <v>2824</v>
      </c>
      <c r="F34" s="14"/>
      <c r="G34" s="110">
        <f>+G29+G31</f>
        <v>1274</v>
      </c>
      <c r="H34" s="2"/>
      <c r="I34" s="110">
        <f>+I29+I31</f>
        <v>2824</v>
      </c>
      <c r="J34" s="14"/>
      <c r="K34" s="110">
        <f>+K29+K31</f>
        <v>1274</v>
      </c>
      <c r="M34" s="110">
        <f>+M29+M31</f>
        <v>1687</v>
      </c>
      <c r="N34" s="14"/>
      <c r="O34" s="110">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
      <c r="A36" s="2"/>
      <c r="B36" s="2"/>
      <c r="C36" s="12" t="s">
        <v>271</v>
      </c>
      <c r="D36" s="12"/>
      <c r="E36" s="14">
        <v>0</v>
      </c>
      <c r="F36" s="14"/>
      <c r="G36" s="14">
        <v>0</v>
      </c>
      <c r="H36" s="2"/>
      <c r="I36" s="14">
        <v>0</v>
      </c>
      <c r="J36" s="14"/>
      <c r="K36" s="14">
        <v>0</v>
      </c>
      <c r="M36" s="14"/>
      <c r="N36" s="14"/>
      <c r="O36" s="14"/>
      <c r="Q36" s="14"/>
      <c r="R36" s="14"/>
      <c r="S36" s="14"/>
      <c r="U36" s="14"/>
    </row>
    <row r="37" spans="1:21" ht="15">
      <c r="A37" s="2"/>
      <c r="B37" s="2"/>
      <c r="C37" s="12"/>
      <c r="D37" s="12"/>
      <c r="E37" s="14"/>
      <c r="F37" s="14"/>
      <c r="G37" s="14"/>
      <c r="H37" s="2"/>
      <c r="I37" s="14"/>
      <c r="J37" s="14"/>
      <c r="K37" s="14"/>
      <c r="M37" s="14"/>
      <c r="N37" s="14"/>
      <c r="O37" s="14"/>
      <c r="Q37" s="14"/>
      <c r="R37" s="14"/>
      <c r="S37" s="14"/>
      <c r="U37" s="14"/>
    </row>
    <row r="38" spans="1:21" ht="15.75" thickBot="1">
      <c r="A38" s="2"/>
      <c r="B38" s="2"/>
      <c r="C38" s="13" t="s">
        <v>267</v>
      </c>
      <c r="D38" s="13"/>
      <c r="E38" s="110">
        <f>E34</f>
        <v>2824</v>
      </c>
      <c r="F38" s="14"/>
      <c r="G38" s="110">
        <f>G34</f>
        <v>1274</v>
      </c>
      <c r="H38" s="2"/>
      <c r="I38" s="110">
        <f>I34</f>
        <v>2824</v>
      </c>
      <c r="J38" s="14"/>
      <c r="K38" s="110">
        <f>K34</f>
        <v>1274</v>
      </c>
      <c r="M38" s="110">
        <f>+M31+M34</f>
        <v>1359</v>
      </c>
      <c r="N38" s="14"/>
      <c r="O38" s="110">
        <f>+O31+O34</f>
        <v>3075</v>
      </c>
      <c r="Q38" s="14">
        <f>+Q31+Q34</f>
        <v>-1943</v>
      </c>
      <c r="R38" s="14"/>
      <c r="S38" s="14">
        <f>+S31+S34</f>
        <v>-1943</v>
      </c>
      <c r="U38" s="14">
        <f>+U31+U34</f>
        <v>0</v>
      </c>
    </row>
    <row r="39" spans="1:21" ht="15.75" thickTop="1">
      <c r="A39" s="2"/>
      <c r="B39" s="2"/>
      <c r="C39" s="13"/>
      <c r="D39" s="13"/>
      <c r="E39" s="20"/>
      <c r="F39" s="14"/>
      <c r="G39" s="20"/>
      <c r="H39" s="2"/>
      <c r="I39" s="20"/>
      <c r="J39" s="14"/>
      <c r="K39" s="20"/>
      <c r="M39" s="20"/>
      <c r="N39" s="14"/>
      <c r="O39" s="20"/>
      <c r="Q39" s="14"/>
      <c r="R39" s="14"/>
      <c r="S39" s="14"/>
      <c r="U39" s="14"/>
    </row>
    <row r="40" spans="1:21" ht="15">
      <c r="A40" s="2"/>
      <c r="B40" s="2"/>
      <c r="C40" s="13"/>
      <c r="D40" s="13"/>
      <c r="E40" s="20"/>
      <c r="F40" s="14"/>
      <c r="G40" s="20"/>
      <c r="H40" s="2"/>
      <c r="I40" s="20"/>
      <c r="J40" s="14"/>
      <c r="K40" s="20"/>
      <c r="M40" s="20"/>
      <c r="N40" s="14"/>
      <c r="O40" s="20"/>
      <c r="Q40" s="14"/>
      <c r="R40" s="14"/>
      <c r="S40" s="14"/>
      <c r="U40" s="14"/>
    </row>
    <row r="41" spans="1:21" ht="15">
      <c r="A41" s="2"/>
      <c r="B41" s="2"/>
      <c r="C41" s="12" t="s">
        <v>224</v>
      </c>
      <c r="D41" s="12"/>
      <c r="E41" s="14"/>
      <c r="F41" s="14"/>
      <c r="G41" s="14"/>
      <c r="H41" s="2"/>
      <c r="I41" s="14"/>
      <c r="J41" s="14"/>
      <c r="K41" s="14"/>
      <c r="M41" s="14"/>
      <c r="N41" s="14"/>
      <c r="O41" s="14"/>
      <c r="Q41" s="14"/>
      <c r="R41" s="14"/>
      <c r="S41" s="14"/>
      <c r="U41" s="14"/>
    </row>
    <row r="42" spans="1:21" ht="15">
      <c r="A42" s="2"/>
      <c r="B42" s="2"/>
      <c r="C42" s="12" t="s">
        <v>225</v>
      </c>
      <c r="D42" s="12"/>
      <c r="E42" s="21">
        <f>+E45-E43</f>
        <v>2824</v>
      </c>
      <c r="F42" s="21"/>
      <c r="G42" s="21">
        <f>+G45-G43</f>
        <v>1317</v>
      </c>
      <c r="H42" s="9"/>
      <c r="I42" s="21">
        <f>+I45-I43</f>
        <v>2824</v>
      </c>
      <c r="J42" s="14"/>
      <c r="K42" s="21">
        <f>+K45-K43</f>
        <v>1317</v>
      </c>
      <c r="M42" s="14">
        <f>+M45-M43</f>
        <v>1399</v>
      </c>
      <c r="N42" s="14"/>
      <c r="O42" s="14">
        <f>+O45-O43</f>
        <v>4382</v>
      </c>
      <c r="Q42" s="14"/>
      <c r="R42" s="14"/>
      <c r="S42" s="14"/>
      <c r="U42" s="14"/>
    </row>
    <row r="43" spans="1:21" ht="15">
      <c r="A43" s="2"/>
      <c r="B43" s="2"/>
      <c r="C43" s="12" t="s">
        <v>11</v>
      </c>
      <c r="D43" s="12"/>
      <c r="E43" s="21">
        <f>I43</f>
        <v>0</v>
      </c>
      <c r="F43" s="21"/>
      <c r="G43" s="21">
        <f>K43</f>
        <v>-43</v>
      </c>
      <c r="H43" s="9"/>
      <c r="I43" s="21">
        <v>0</v>
      </c>
      <c r="J43" s="14"/>
      <c r="K43" s="21">
        <f>-43</f>
        <v>-43</v>
      </c>
      <c r="M43" s="14">
        <f>+O43-241-411</f>
        <v>288</v>
      </c>
      <c r="N43" s="14"/>
      <c r="O43" s="14">
        <f>241+411+288</f>
        <v>940</v>
      </c>
      <c r="Q43" s="14"/>
      <c r="R43" s="14"/>
      <c r="S43" s="14"/>
      <c r="U43" s="14"/>
    </row>
    <row r="44" spans="1:21" ht="15">
      <c r="A44" s="2"/>
      <c r="B44" s="2"/>
      <c r="C44" s="12"/>
      <c r="D44" s="12"/>
      <c r="E44" s="21"/>
      <c r="F44" s="21"/>
      <c r="G44" s="21"/>
      <c r="H44" s="9"/>
      <c r="I44" s="21"/>
      <c r="J44" s="14"/>
      <c r="K44" s="14"/>
      <c r="M44" s="14"/>
      <c r="N44" s="14"/>
      <c r="O44" s="14"/>
      <c r="Q44" s="14"/>
      <c r="R44" s="14"/>
      <c r="S44" s="14"/>
      <c r="U44" s="14"/>
    </row>
    <row r="45" spans="1:21" ht="15.75" thickBot="1">
      <c r="A45" s="2"/>
      <c r="B45" s="2"/>
      <c r="C45" s="12" t="s">
        <v>223</v>
      </c>
      <c r="D45" s="12"/>
      <c r="E45" s="70">
        <f>+E34</f>
        <v>2824</v>
      </c>
      <c r="F45" s="21"/>
      <c r="G45" s="16">
        <f>+G34</f>
        <v>1274</v>
      </c>
      <c r="H45" s="9"/>
      <c r="I45" s="70">
        <f>+I34</f>
        <v>2824</v>
      </c>
      <c r="J45" s="14"/>
      <c r="K45" s="16">
        <f>+K34</f>
        <v>1274</v>
      </c>
      <c r="M45" s="16">
        <f>+M34</f>
        <v>1687</v>
      </c>
      <c r="N45" s="14"/>
      <c r="O45" s="16">
        <f>+O34</f>
        <v>5322</v>
      </c>
      <c r="Q45" s="14"/>
      <c r="R45" s="14"/>
      <c r="S45" s="14"/>
      <c r="U45" s="14"/>
    </row>
    <row r="46" spans="1:21" ht="15.75" thickTop="1">
      <c r="A46" s="2"/>
      <c r="B46" s="2"/>
      <c r="C46" s="12"/>
      <c r="D46" s="12"/>
      <c r="E46" s="9"/>
      <c r="F46" s="9"/>
      <c r="G46" s="9"/>
      <c r="H46" s="9"/>
      <c r="I46" s="9"/>
      <c r="J46" s="2"/>
      <c r="K46" s="2"/>
      <c r="M46" s="14"/>
      <c r="N46" s="14"/>
      <c r="O46" s="14"/>
      <c r="Q46" s="14"/>
      <c r="R46" s="14"/>
      <c r="S46" s="14"/>
      <c r="U46" s="14"/>
    </row>
    <row r="47" spans="1:21" ht="15">
      <c r="A47" s="2"/>
      <c r="B47" s="2"/>
      <c r="C47" s="12"/>
      <c r="D47" s="12"/>
      <c r="E47" s="9"/>
      <c r="F47" s="9"/>
      <c r="G47" s="9"/>
      <c r="H47" s="9"/>
      <c r="I47" s="9"/>
      <c r="J47" s="2"/>
      <c r="K47" s="2"/>
      <c r="M47" s="14"/>
      <c r="N47" s="14"/>
      <c r="O47" s="14"/>
      <c r="Q47" s="14"/>
      <c r="R47" s="14"/>
      <c r="S47" s="14"/>
      <c r="U47" s="14"/>
    </row>
    <row r="48" spans="1:21" ht="15">
      <c r="A48" s="2"/>
      <c r="B48" s="2"/>
      <c r="C48" s="12" t="s">
        <v>224</v>
      </c>
      <c r="D48" s="12"/>
      <c r="E48" s="14"/>
      <c r="F48" s="14"/>
      <c r="G48" s="14"/>
      <c r="H48" s="2"/>
      <c r="I48" s="14"/>
      <c r="J48" s="14"/>
      <c r="K48" s="14"/>
      <c r="M48" s="14"/>
      <c r="N48" s="14"/>
      <c r="O48" s="14"/>
      <c r="Q48" s="14"/>
      <c r="R48" s="14"/>
      <c r="S48" s="14"/>
      <c r="U48" s="14"/>
    </row>
    <row r="49" spans="1:21" ht="15">
      <c r="A49" s="2"/>
      <c r="B49" s="2"/>
      <c r="C49" s="12" t="s">
        <v>225</v>
      </c>
      <c r="D49" s="12"/>
      <c r="E49" s="21">
        <f>E42</f>
        <v>2824</v>
      </c>
      <c r="F49" s="21"/>
      <c r="G49" s="14">
        <f>G42</f>
        <v>1317</v>
      </c>
      <c r="H49" s="9"/>
      <c r="I49" s="21">
        <f>I42</f>
        <v>2824</v>
      </c>
      <c r="J49" s="14"/>
      <c r="K49" s="14">
        <f>K42</f>
        <v>1317</v>
      </c>
      <c r="M49" s="14">
        <f>+M52-M50</f>
        <v>1111</v>
      </c>
      <c r="N49" s="14"/>
      <c r="O49" s="14">
        <f>+O52-O50</f>
        <v>3442</v>
      </c>
      <c r="Q49" s="14"/>
      <c r="R49" s="14"/>
      <c r="S49" s="14"/>
      <c r="U49" s="14"/>
    </row>
    <row r="50" spans="1:21" ht="15">
      <c r="A50" s="2"/>
      <c r="B50" s="2"/>
      <c r="C50" s="12" t="s">
        <v>11</v>
      </c>
      <c r="D50" s="12"/>
      <c r="E50" s="21">
        <f>I50</f>
        <v>0</v>
      </c>
      <c r="F50" s="21"/>
      <c r="G50" s="21">
        <f>K50</f>
        <v>-43</v>
      </c>
      <c r="H50" s="9"/>
      <c r="I50" s="21">
        <v>0</v>
      </c>
      <c r="J50" s="14"/>
      <c r="K50" s="21">
        <f>K43</f>
        <v>-43</v>
      </c>
      <c r="M50" s="14">
        <f>+O50-241-411</f>
        <v>288</v>
      </c>
      <c r="N50" s="14"/>
      <c r="O50" s="14">
        <f>241+411+288</f>
        <v>940</v>
      </c>
      <c r="Q50" s="14"/>
      <c r="R50" s="14"/>
      <c r="S50" s="14"/>
      <c r="U50" s="14"/>
    </row>
    <row r="51" spans="1:21" ht="15">
      <c r="A51" s="2"/>
      <c r="B51" s="2"/>
      <c r="C51" s="12"/>
      <c r="D51" s="12"/>
      <c r="E51" s="21"/>
      <c r="F51" s="21"/>
      <c r="G51" s="21"/>
      <c r="H51" s="9"/>
      <c r="I51" s="21"/>
      <c r="J51" s="14"/>
      <c r="K51" s="14"/>
      <c r="M51" s="14"/>
      <c r="N51" s="14"/>
      <c r="O51" s="14"/>
      <c r="Q51" s="14"/>
      <c r="R51" s="14"/>
      <c r="S51" s="14"/>
      <c r="U51" s="14"/>
    </row>
    <row r="52" spans="1:21" ht="15.75" thickBot="1">
      <c r="A52" s="2"/>
      <c r="B52" s="2"/>
      <c r="C52" s="12" t="s">
        <v>267</v>
      </c>
      <c r="D52" s="12"/>
      <c r="E52" s="70">
        <f>SUM(E49:E51)</f>
        <v>2824</v>
      </c>
      <c r="F52" s="21"/>
      <c r="G52" s="16">
        <f>SUM(G49:G51)</f>
        <v>1274</v>
      </c>
      <c r="H52" s="9"/>
      <c r="I52" s="70">
        <f>SUM(I49:I51)</f>
        <v>2824</v>
      </c>
      <c r="J52" s="14"/>
      <c r="K52" s="16">
        <f>SUM(K49:K51)</f>
        <v>1274</v>
      </c>
      <c r="M52" s="16">
        <f>+M42</f>
        <v>1399</v>
      </c>
      <c r="N52" s="14"/>
      <c r="O52" s="16">
        <f>+O42</f>
        <v>4382</v>
      </c>
      <c r="Q52" s="14"/>
      <c r="R52" s="14"/>
      <c r="S52" s="14"/>
      <c r="U52" s="14"/>
    </row>
    <row r="53" spans="1:21" ht="16.5" thickBot="1" thickTop="1">
      <c r="A53" s="2"/>
      <c r="B53" s="2"/>
      <c r="C53" s="12"/>
      <c r="D53" s="12"/>
      <c r="E53" s="98"/>
      <c r="F53" s="21"/>
      <c r="G53" s="98"/>
      <c r="H53" s="9"/>
      <c r="I53" s="98"/>
      <c r="J53" s="14"/>
      <c r="K53" s="20"/>
      <c r="M53" s="110"/>
      <c r="N53" s="14"/>
      <c r="O53" s="110"/>
      <c r="Q53" s="14"/>
      <c r="R53" s="14"/>
      <c r="S53" s="14"/>
      <c r="U53" s="14"/>
    </row>
    <row r="54" spans="1:21" ht="16.5" thickBot="1" thickTop="1">
      <c r="A54" s="2"/>
      <c r="B54" s="2"/>
      <c r="C54" s="12" t="s">
        <v>269</v>
      </c>
      <c r="D54" s="12"/>
      <c r="E54" s="98"/>
      <c r="F54" s="98"/>
      <c r="G54" s="98"/>
      <c r="H54" s="125"/>
      <c r="I54" s="98"/>
      <c r="J54" s="20"/>
      <c r="K54" s="20"/>
      <c r="M54" s="110"/>
      <c r="N54" s="14"/>
      <c r="O54" s="110"/>
      <c r="Q54" s="14"/>
      <c r="R54" s="14"/>
      <c r="S54" s="14"/>
      <c r="U54" s="14"/>
    </row>
    <row r="55" spans="3:21" ht="16.5" thickBot="1" thickTop="1">
      <c r="C55" s="12" t="s">
        <v>270</v>
      </c>
      <c r="D55" s="12"/>
      <c r="E55" s="111">
        <f>E42/60911*100</f>
        <v>4.63627259444107</v>
      </c>
      <c r="F55" s="119"/>
      <c r="G55" s="111">
        <f>G42/60911*100</f>
        <v>2.1621710364302014</v>
      </c>
      <c r="H55" s="9"/>
      <c r="I55" s="111">
        <f>I42/60911*100</f>
        <v>4.63627259444107</v>
      </c>
      <c r="J55" s="97"/>
      <c r="K55" s="111">
        <f>K42/60911*100</f>
        <v>2.1621710364302014</v>
      </c>
      <c r="M55" s="111">
        <f>M42/60911*100</f>
        <v>2.296793682586068</v>
      </c>
      <c r="N55" s="21"/>
      <c r="O55" s="111">
        <f>O42/60911*100</f>
        <v>7.194102871402539</v>
      </c>
      <c r="P55" s="5"/>
      <c r="Q55" s="111" t="e">
        <f>#REF!/60911*100</f>
        <v>#REF!</v>
      </c>
      <c r="R55" s="21"/>
      <c r="S55" s="111" t="e">
        <f>#REF!/60911*100</f>
        <v>#REF!</v>
      </c>
      <c r="U55" s="111" t="e">
        <f>#REF!/60911*100</f>
        <v>#REF!</v>
      </c>
    </row>
    <row r="56" spans="3:21" ht="16.5" thickBot="1" thickTop="1">
      <c r="C56" s="12" t="s">
        <v>226</v>
      </c>
      <c r="D56" s="12"/>
      <c r="E56" s="111">
        <f>+E55</f>
        <v>4.63627259444107</v>
      </c>
      <c r="F56" s="119"/>
      <c r="G56" s="111">
        <f>+G55</f>
        <v>2.1621710364302014</v>
      </c>
      <c r="H56" s="9"/>
      <c r="I56" s="111">
        <f>+I55</f>
        <v>4.63627259444107</v>
      </c>
      <c r="J56" s="97"/>
      <c r="K56" s="111">
        <f>+K55</f>
        <v>2.1621710364302014</v>
      </c>
      <c r="M56" s="111">
        <f>+M55</f>
        <v>2.296793682586068</v>
      </c>
      <c r="N56" s="21"/>
      <c r="O56" s="111">
        <f>+O55</f>
        <v>7.194102871402539</v>
      </c>
      <c r="P56" s="112"/>
      <c r="Q56" s="111" t="e">
        <f>+Q55</f>
        <v>#REF!</v>
      </c>
      <c r="R56" s="21"/>
      <c r="S56" s="111" t="e">
        <f>+S55</f>
        <v>#REF!</v>
      </c>
      <c r="U56" s="111" t="e">
        <f>+U55</f>
        <v>#REF!</v>
      </c>
    </row>
    <row r="57" spans="3:19" ht="15.75" thickTop="1">
      <c r="C57" s="12"/>
      <c r="D57" s="12"/>
      <c r="E57" s="120"/>
      <c r="F57" s="120"/>
      <c r="G57" s="120"/>
      <c r="H57" s="120"/>
      <c r="I57" s="120"/>
      <c r="J57" s="12"/>
      <c r="M57" s="113"/>
      <c r="N57" s="14"/>
      <c r="O57" s="113"/>
      <c r="P57" s="8"/>
      <c r="Q57" s="113"/>
      <c r="R57" s="14"/>
      <c r="S57" s="113"/>
    </row>
    <row r="58" spans="3:15" ht="12.75">
      <c r="C58" s="11" t="s">
        <v>227</v>
      </c>
      <c r="D58" s="11"/>
      <c r="E58" s="121"/>
      <c r="F58" s="121"/>
      <c r="G58" s="121"/>
      <c r="H58" s="121"/>
      <c r="I58" s="121"/>
      <c r="J58" s="11"/>
      <c r="M58" s="31"/>
      <c r="N58" s="31"/>
      <c r="O58" s="31"/>
    </row>
    <row r="59" spans="3:15" ht="12.75">
      <c r="C59" s="11" t="s">
        <v>280</v>
      </c>
      <c r="D59" s="11"/>
      <c r="E59" s="11"/>
      <c r="F59" s="11"/>
      <c r="G59" s="11"/>
      <c r="H59" s="11"/>
      <c r="I59" s="11"/>
      <c r="J59" s="11"/>
      <c r="M59" s="31"/>
      <c r="N59" s="31"/>
      <c r="O59" s="31"/>
    </row>
    <row r="60" spans="1:16" s="7" customFormat="1" ht="1.5" customHeight="1" hidden="1">
      <c r="A60" s="6"/>
      <c r="B60" s="6"/>
      <c r="C60" s="6"/>
      <c r="D60" s="6"/>
      <c r="E60" s="6"/>
      <c r="F60" s="6"/>
      <c r="G60" s="6"/>
      <c r="H60" s="6"/>
      <c r="I60" s="6"/>
      <c r="J60" s="6"/>
      <c r="K60" s="6"/>
      <c r="L60" s="6"/>
      <c r="M60" s="6"/>
      <c r="N60" s="6"/>
      <c r="O60" s="6"/>
      <c r="P60" s="6"/>
    </row>
    <row r="61" spans="1:16" ht="12.75">
      <c r="A61" s="5"/>
      <c r="B61" s="5"/>
      <c r="C61" s="5"/>
      <c r="D61" s="5"/>
      <c r="E61" s="5"/>
      <c r="F61" s="5"/>
      <c r="G61" s="5"/>
      <c r="H61" s="5"/>
      <c r="I61" s="5"/>
      <c r="J61" s="5"/>
      <c r="K61" s="5"/>
      <c r="L61" s="5"/>
      <c r="M61" s="5"/>
      <c r="N61" s="5"/>
      <c r="O61" s="5"/>
      <c r="P61" s="5"/>
    </row>
    <row r="62" spans="1:24" ht="12.75">
      <c r="A62" s="5"/>
      <c r="B62" s="5"/>
      <c r="C62" s="5"/>
      <c r="D62" s="5"/>
      <c r="E62" s="5"/>
      <c r="F62" s="5"/>
      <c r="G62" s="5"/>
      <c r="H62" s="5"/>
      <c r="J62" s="5"/>
      <c r="K62" s="5"/>
      <c r="L62" s="5"/>
      <c r="M62" s="5"/>
      <c r="N62" s="5"/>
      <c r="O62" s="5"/>
      <c r="P62" s="5"/>
      <c r="X62" s="114" t="s">
        <v>228</v>
      </c>
    </row>
    <row r="67" ht="18.75" customHeight="1"/>
  </sheetData>
  <sheetProtection/>
  <mergeCells count="3">
    <mergeCell ref="A5:S5"/>
    <mergeCell ref="A7:S7"/>
    <mergeCell ref="A8:L8"/>
  </mergeCells>
  <printOptions/>
  <pageMargins left="0.5" right="0.25" top="1" bottom="0.75" header="0.5" footer="0.5"/>
  <pageSetup horizontalDpi="180" verticalDpi="180"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6">
    <tabColor indexed="13"/>
  </sheetPr>
  <dimension ref="A4:K67"/>
  <sheetViews>
    <sheetView showGridLines="0" view="pageBreakPreview" zoomScaleNormal="75" zoomScaleSheetLayoutView="100" zoomScalePageLayoutView="0" workbookViewId="0" topLeftCell="A16">
      <selection activeCell="C26" sqref="C26:G42"/>
    </sheetView>
  </sheetViews>
  <sheetFormatPr defaultColWidth="9.140625" defaultRowHeight="12.75"/>
  <cols>
    <col min="1" max="1" width="3.140625" style="1" customWidth="1"/>
    <col min="2" max="2" width="2.421875" style="1" customWidth="1"/>
    <col min="3" max="3" width="45.7109375" style="1" customWidth="1"/>
    <col min="4" max="4" width="13.14062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6384" width="9.140625" style="1" customWidth="1"/>
  </cols>
  <sheetData>
    <row r="1" ht="12.75"/>
    <row r="2" ht="12.75"/>
    <row r="3" ht="12.75"/>
    <row r="4" spans="1:11" ht="16.5" customHeight="1">
      <c r="A4" s="5"/>
      <c r="B4" s="5"/>
      <c r="C4" s="5"/>
      <c r="D4" s="5"/>
      <c r="E4" s="5"/>
      <c r="F4" s="5"/>
      <c r="G4" s="5"/>
      <c r="H4" s="5"/>
      <c r="I4" s="5"/>
      <c r="J4" s="5"/>
      <c r="K4" s="5"/>
    </row>
    <row r="5" spans="1:11" ht="16.5">
      <c r="A5" s="144" t="s">
        <v>198</v>
      </c>
      <c r="B5" s="144"/>
      <c r="C5" s="144"/>
      <c r="D5" s="144"/>
      <c r="E5" s="144"/>
      <c r="F5" s="144"/>
      <c r="G5" s="144"/>
      <c r="H5" s="144"/>
      <c r="I5" s="144"/>
      <c r="J5" s="144"/>
      <c r="K5" s="144"/>
    </row>
    <row r="7" spans="1:11" ht="14.25">
      <c r="A7" s="145" t="s">
        <v>266</v>
      </c>
      <c r="B7" s="145"/>
      <c r="C7" s="145"/>
      <c r="D7" s="145"/>
      <c r="E7" s="145"/>
      <c r="F7" s="145"/>
      <c r="G7" s="145"/>
      <c r="H7" s="145"/>
      <c r="I7" s="145"/>
      <c r="J7" s="145"/>
      <c r="K7" s="145"/>
    </row>
    <row r="8" spans="1:11" ht="14.25">
      <c r="A8" s="145" t="s">
        <v>298</v>
      </c>
      <c r="B8" s="145"/>
      <c r="C8" s="145"/>
      <c r="D8" s="145"/>
      <c r="E8" s="145"/>
      <c r="F8" s="145"/>
      <c r="G8" s="145"/>
      <c r="H8" s="145"/>
      <c r="I8" s="145"/>
      <c r="J8" s="145"/>
      <c r="K8" s="145"/>
    </row>
    <row r="10" spans="5:11" ht="14.25">
      <c r="E10" s="17">
        <v>2012</v>
      </c>
      <c r="G10" s="104">
        <v>2011</v>
      </c>
      <c r="I10" s="17">
        <v>2012</v>
      </c>
      <c r="K10" s="104">
        <v>2011</v>
      </c>
    </row>
    <row r="11" spans="5:11" ht="14.25">
      <c r="E11" s="18" t="s">
        <v>0</v>
      </c>
      <c r="G11" s="18" t="s">
        <v>0</v>
      </c>
      <c r="I11" s="18" t="s">
        <v>80</v>
      </c>
      <c r="K11" s="18" t="s">
        <v>80</v>
      </c>
    </row>
    <row r="12" spans="5:11" ht="14.25">
      <c r="E12" s="18" t="s">
        <v>18</v>
      </c>
      <c r="G12" s="18" t="s">
        <v>18</v>
      </c>
      <c r="I12" s="18" t="s">
        <v>1</v>
      </c>
      <c r="K12" s="18" t="s">
        <v>1</v>
      </c>
    </row>
    <row r="13" spans="5:11" ht="14.25">
      <c r="E13" s="19">
        <v>40268</v>
      </c>
      <c r="G13" s="19">
        <v>40268</v>
      </c>
      <c r="I13" s="19" t="s">
        <v>21</v>
      </c>
      <c r="K13" s="19" t="s">
        <v>21</v>
      </c>
    </row>
    <row r="14" spans="5:11" ht="15">
      <c r="E14" s="10" t="s">
        <v>19</v>
      </c>
      <c r="G14" s="10" t="s">
        <v>19</v>
      </c>
      <c r="I14" s="10" t="s">
        <v>19</v>
      </c>
      <c r="K14" s="10" t="s">
        <v>19</v>
      </c>
    </row>
    <row r="15" spans="5:11" ht="15">
      <c r="E15" s="10"/>
      <c r="G15" s="127" t="s">
        <v>292</v>
      </c>
      <c r="I15" s="127"/>
      <c r="K15" s="127" t="s">
        <v>292</v>
      </c>
    </row>
    <row r="17" spans="1:11" ht="15">
      <c r="A17" s="2"/>
      <c r="B17" s="2"/>
      <c r="C17" s="12" t="s">
        <v>3</v>
      </c>
      <c r="D17" s="12"/>
      <c r="E17" s="14">
        <f>I17</f>
        <v>52321</v>
      </c>
      <c r="F17" s="14"/>
      <c r="G17" s="14">
        <f>K17</f>
        <v>69455</v>
      </c>
      <c r="H17" s="2"/>
      <c r="I17" s="14">
        <v>52321</v>
      </c>
      <c r="J17" s="14"/>
      <c r="K17" s="14">
        <v>69455</v>
      </c>
    </row>
    <row r="18" spans="1:11" ht="15">
      <c r="A18" s="2"/>
      <c r="B18" s="2"/>
      <c r="C18" s="12"/>
      <c r="D18" s="12"/>
      <c r="E18" s="14"/>
      <c r="F18" s="14"/>
      <c r="G18" s="14"/>
      <c r="H18" s="2"/>
      <c r="I18" s="14"/>
      <c r="J18" s="14"/>
      <c r="K18" s="14"/>
    </row>
    <row r="19" spans="1:11" ht="15">
      <c r="A19" s="2"/>
      <c r="B19" s="2"/>
      <c r="C19" s="12" t="s">
        <v>4</v>
      </c>
      <c r="D19" s="12"/>
      <c r="E19" s="14">
        <f>-E17-E21+E23</f>
        <v>-54258</v>
      </c>
      <c r="F19" s="14"/>
      <c r="G19" s="14">
        <f>-G17-G21+G23</f>
        <v>-65827</v>
      </c>
      <c r="H19" s="2"/>
      <c r="I19" s="14">
        <f>-I17-I21+I23</f>
        <v>-54258</v>
      </c>
      <c r="J19" s="14"/>
      <c r="K19" s="14">
        <f>-K17-K21+K23</f>
        <v>-65827</v>
      </c>
    </row>
    <row r="20" spans="1:11" ht="15">
      <c r="A20" s="2"/>
      <c r="B20" s="2"/>
      <c r="C20" s="12"/>
      <c r="D20" s="12"/>
      <c r="E20" s="14"/>
      <c r="F20" s="14"/>
      <c r="G20" s="14"/>
      <c r="H20" s="2"/>
      <c r="I20" s="14"/>
      <c r="J20" s="14"/>
      <c r="K20" s="14"/>
    </row>
    <row r="21" spans="1:11" ht="15">
      <c r="A21" s="2"/>
      <c r="B21" s="2"/>
      <c r="C21" s="12" t="s">
        <v>5</v>
      </c>
      <c r="D21" s="12"/>
      <c r="E21" s="14">
        <f>I21</f>
        <v>577</v>
      </c>
      <c r="F21" s="14"/>
      <c r="G21" s="14">
        <f>K21</f>
        <v>275</v>
      </c>
      <c r="H21" s="2"/>
      <c r="I21" s="14">
        <v>577</v>
      </c>
      <c r="J21" s="14"/>
      <c r="K21" s="14">
        <v>275</v>
      </c>
    </row>
    <row r="22" spans="1:11" ht="15">
      <c r="A22" s="2"/>
      <c r="B22" s="2"/>
      <c r="C22" s="12"/>
      <c r="D22" s="12"/>
      <c r="E22" s="14"/>
      <c r="F22" s="14"/>
      <c r="G22" s="14"/>
      <c r="H22" s="2"/>
      <c r="I22" s="14"/>
      <c r="J22" s="14"/>
      <c r="K22" s="14"/>
    </row>
    <row r="23" spans="1:11" ht="15">
      <c r="A23" s="2"/>
      <c r="B23" s="2"/>
      <c r="C23" s="12" t="s">
        <v>6</v>
      </c>
      <c r="D23" s="12"/>
      <c r="E23" s="14">
        <f>I23</f>
        <v>-1360</v>
      </c>
      <c r="F23" s="14"/>
      <c r="G23" s="14">
        <f>K23</f>
        <v>3903</v>
      </c>
      <c r="H23" s="2"/>
      <c r="I23" s="14">
        <f>-1360</f>
        <v>-1360</v>
      </c>
      <c r="J23" s="14"/>
      <c r="K23" s="14">
        <v>3903</v>
      </c>
    </row>
    <row r="24" spans="1:11" ht="15">
      <c r="A24" s="2"/>
      <c r="B24" s="2"/>
      <c r="C24" s="12"/>
      <c r="D24" s="12"/>
      <c r="E24" s="14"/>
      <c r="F24" s="14"/>
      <c r="G24" s="14"/>
      <c r="H24" s="2"/>
      <c r="I24" s="14"/>
      <c r="J24" s="14"/>
      <c r="K24" s="14"/>
    </row>
    <row r="25" spans="1:11" ht="15">
      <c r="A25" s="2"/>
      <c r="B25" s="2"/>
      <c r="C25" s="12" t="s">
        <v>7</v>
      </c>
      <c r="D25" s="12"/>
      <c r="E25" s="14">
        <f>I25</f>
        <v>-1176</v>
      </c>
      <c r="F25" s="14"/>
      <c r="G25" s="14">
        <f>K25</f>
        <v>-1380</v>
      </c>
      <c r="H25" s="2"/>
      <c r="I25" s="14">
        <f>-1176</f>
        <v>-1176</v>
      </c>
      <c r="J25" s="14"/>
      <c r="K25" s="14">
        <f>-1380</f>
        <v>-1380</v>
      </c>
    </row>
    <row r="26" spans="1:11" ht="14.25" customHeight="1">
      <c r="A26" s="2"/>
      <c r="B26" s="2"/>
      <c r="C26" s="12"/>
      <c r="D26" s="12"/>
      <c r="E26" s="15"/>
      <c r="F26" s="14"/>
      <c r="G26" s="15"/>
      <c r="H26" s="2"/>
      <c r="I26" s="15"/>
      <c r="J26" s="14"/>
      <c r="K26" s="15"/>
    </row>
    <row r="27" spans="1:11" ht="1.5" customHeight="1">
      <c r="A27" s="2"/>
      <c r="B27" s="2"/>
      <c r="C27" s="12"/>
      <c r="D27" s="12"/>
      <c r="E27" s="14"/>
      <c r="F27" s="14"/>
      <c r="G27" s="14"/>
      <c r="H27" s="2"/>
      <c r="I27" s="14"/>
      <c r="J27" s="14"/>
      <c r="K27" s="14"/>
    </row>
    <row r="28" spans="1:11" ht="15">
      <c r="A28" s="2"/>
      <c r="B28" s="2"/>
      <c r="C28" s="12" t="s">
        <v>222</v>
      </c>
      <c r="D28" s="12"/>
      <c r="E28" s="14">
        <f>+E23+E25</f>
        <v>-2536</v>
      </c>
      <c r="F28" s="14"/>
      <c r="G28" s="14">
        <f>+G23+G25</f>
        <v>2523</v>
      </c>
      <c r="H28" s="2"/>
      <c r="I28" s="14">
        <f>+I23+I25</f>
        <v>-2536</v>
      </c>
      <c r="J28" s="14"/>
      <c r="K28" s="14">
        <f>+K23+K25</f>
        <v>2523</v>
      </c>
    </row>
    <row r="29" spans="1:11" ht="15">
      <c r="A29" s="2"/>
      <c r="B29" s="2"/>
      <c r="C29" s="12"/>
      <c r="D29" s="12"/>
      <c r="E29" s="14"/>
      <c r="F29" s="14"/>
      <c r="G29" s="14"/>
      <c r="H29" s="2"/>
      <c r="I29" s="14"/>
      <c r="J29" s="14"/>
      <c r="K29" s="14"/>
    </row>
    <row r="30" spans="1:11" ht="15">
      <c r="A30" s="2"/>
      <c r="B30" s="2"/>
      <c r="C30" s="12" t="s">
        <v>9</v>
      </c>
      <c r="D30" s="12"/>
      <c r="E30" s="15">
        <f>I30</f>
        <v>-218</v>
      </c>
      <c r="F30" s="14"/>
      <c r="G30" s="15">
        <f>K30</f>
        <v>-493</v>
      </c>
      <c r="H30" s="2"/>
      <c r="I30" s="15">
        <f>-218</f>
        <v>-218</v>
      </c>
      <c r="J30" s="14"/>
      <c r="K30" s="15">
        <f>-493</f>
        <v>-493</v>
      </c>
    </row>
    <row r="31" spans="1:11" ht="15" customHeight="1">
      <c r="A31" s="2"/>
      <c r="B31" s="2"/>
      <c r="C31" s="12"/>
      <c r="D31" s="12"/>
      <c r="E31" s="14"/>
      <c r="F31" s="14"/>
      <c r="G31" s="20"/>
      <c r="H31" s="71"/>
      <c r="I31" s="20"/>
      <c r="J31" s="20"/>
      <c r="K31" s="20"/>
    </row>
    <row r="32" spans="1:11" ht="15">
      <c r="A32" s="2"/>
      <c r="B32" s="2"/>
      <c r="C32" s="12" t="s">
        <v>275</v>
      </c>
      <c r="D32" s="12"/>
      <c r="E32" s="20">
        <f>+E28+E30</f>
        <v>-2754</v>
      </c>
      <c r="F32" s="20"/>
      <c r="G32" s="20">
        <f>+G28+G30</f>
        <v>2030</v>
      </c>
      <c r="H32" s="71"/>
      <c r="I32" s="20">
        <f>+I28+I30</f>
        <v>-2754</v>
      </c>
      <c r="J32" s="20"/>
      <c r="K32" s="20">
        <f>+K28+K30</f>
        <v>2030</v>
      </c>
    </row>
    <row r="33" spans="1:11" ht="15">
      <c r="A33" s="2"/>
      <c r="B33" s="2"/>
      <c r="C33" s="12"/>
      <c r="D33" s="12"/>
      <c r="E33" s="14"/>
      <c r="F33" s="14"/>
      <c r="G33" s="20"/>
      <c r="H33" s="71"/>
      <c r="I33" s="20"/>
      <c r="J33" s="20"/>
      <c r="K33" s="20"/>
    </row>
    <row r="34" spans="1:11" ht="15">
      <c r="A34" s="2"/>
      <c r="B34" s="2"/>
      <c r="C34" s="12" t="s">
        <v>294</v>
      </c>
      <c r="D34" s="12"/>
      <c r="E34" s="15">
        <f>I34</f>
        <v>-2</v>
      </c>
      <c r="F34" s="14"/>
      <c r="G34" s="15">
        <f>K34</f>
        <v>49</v>
      </c>
      <c r="H34" s="2"/>
      <c r="I34" s="15">
        <f>-2</f>
        <v>-2</v>
      </c>
      <c r="J34" s="14"/>
      <c r="K34" s="15">
        <v>49</v>
      </c>
    </row>
    <row r="35" spans="1:11" ht="15">
      <c r="A35" s="2"/>
      <c r="B35" s="2"/>
      <c r="C35" s="12"/>
      <c r="D35" s="12"/>
      <c r="E35" s="14"/>
      <c r="F35" s="14"/>
      <c r="G35" s="14"/>
      <c r="H35" s="2"/>
      <c r="I35" s="14"/>
      <c r="J35" s="14"/>
      <c r="K35" s="14"/>
    </row>
    <row r="36" spans="1:11" ht="15">
      <c r="A36" s="2"/>
      <c r="B36" s="2"/>
      <c r="C36" s="12" t="s">
        <v>223</v>
      </c>
      <c r="D36" s="12"/>
      <c r="E36" s="20">
        <f>E32+E34</f>
        <v>-2756</v>
      </c>
      <c r="F36" s="20"/>
      <c r="G36" s="20">
        <f>G32+G34</f>
        <v>2079</v>
      </c>
      <c r="H36" s="71"/>
      <c r="I36" s="20">
        <f>I32+I34</f>
        <v>-2756</v>
      </c>
      <c r="J36" s="20">
        <f>J32+J34</f>
        <v>0</v>
      </c>
      <c r="K36" s="20">
        <f>K32+K34</f>
        <v>2079</v>
      </c>
    </row>
    <row r="37" spans="1:11" ht="15">
      <c r="A37" s="2"/>
      <c r="B37" s="2"/>
      <c r="C37" s="12"/>
      <c r="D37" s="12"/>
      <c r="E37" s="14"/>
      <c r="F37" s="14"/>
      <c r="G37" s="14"/>
      <c r="H37" s="2"/>
      <c r="I37" s="14"/>
      <c r="J37" s="14"/>
      <c r="K37" s="14"/>
    </row>
    <row r="38" spans="1:11" ht="15">
      <c r="A38" s="2"/>
      <c r="B38" s="2"/>
      <c r="C38" s="12" t="s">
        <v>271</v>
      </c>
      <c r="D38" s="12"/>
      <c r="E38" s="14">
        <f>I38</f>
        <v>0</v>
      </c>
      <c r="F38" s="14"/>
      <c r="G38" s="14">
        <v>0</v>
      </c>
      <c r="H38" s="2"/>
      <c r="I38" s="14">
        <v>0</v>
      </c>
      <c r="J38" s="14"/>
      <c r="K38" s="14">
        <v>0</v>
      </c>
    </row>
    <row r="39" spans="1:11" ht="15">
      <c r="A39" s="2"/>
      <c r="B39" s="2"/>
      <c r="C39" s="12"/>
      <c r="D39" s="12"/>
      <c r="E39" s="14"/>
      <c r="F39" s="14"/>
      <c r="G39" s="14"/>
      <c r="H39" s="2"/>
      <c r="I39" s="14"/>
      <c r="J39" s="14"/>
      <c r="K39" s="14"/>
    </row>
    <row r="40" spans="1:11" ht="15.75" thickBot="1">
      <c r="A40" s="2"/>
      <c r="B40" s="2"/>
      <c r="C40" s="12" t="s">
        <v>291</v>
      </c>
      <c r="D40" s="12"/>
      <c r="E40" s="110">
        <f>E36+E38</f>
        <v>-2756</v>
      </c>
      <c r="F40" s="14"/>
      <c r="G40" s="110">
        <f>G36</f>
        <v>2079</v>
      </c>
      <c r="H40" s="2"/>
      <c r="I40" s="110">
        <f>I36+I38</f>
        <v>-2756</v>
      </c>
      <c r="J40" s="14"/>
      <c r="K40" s="110">
        <f>K36</f>
        <v>2079</v>
      </c>
    </row>
    <row r="41" spans="1:11" ht="15.75" thickTop="1">
      <c r="A41" s="2"/>
      <c r="B41" s="2"/>
      <c r="C41" s="12"/>
      <c r="D41" s="12"/>
      <c r="E41" s="20"/>
      <c r="F41" s="14"/>
      <c r="G41" s="20"/>
      <c r="H41" s="2"/>
      <c r="I41" s="20"/>
      <c r="J41" s="14"/>
      <c r="K41" s="20"/>
    </row>
    <row r="42" spans="1:11" ht="15">
      <c r="A42" s="2"/>
      <c r="B42" s="2"/>
      <c r="C42" s="12"/>
      <c r="D42" s="12"/>
      <c r="E42" s="20"/>
      <c r="F42" s="14"/>
      <c r="G42" s="20"/>
      <c r="H42" s="2"/>
      <c r="I42" s="20"/>
      <c r="J42" s="14"/>
      <c r="K42" s="20"/>
    </row>
    <row r="43" spans="1:11" ht="15">
      <c r="A43" s="2"/>
      <c r="B43" s="2"/>
      <c r="C43" s="12" t="s">
        <v>224</v>
      </c>
      <c r="D43" s="12"/>
      <c r="E43" s="14"/>
      <c r="F43" s="14"/>
      <c r="G43" s="14"/>
      <c r="H43" s="2"/>
      <c r="I43" s="14"/>
      <c r="J43" s="14"/>
      <c r="K43" s="14"/>
    </row>
    <row r="44" spans="1:11" ht="15">
      <c r="A44" s="2"/>
      <c r="B44" s="2"/>
      <c r="C44" s="12" t="s">
        <v>225</v>
      </c>
      <c r="D44" s="12"/>
      <c r="E44" s="21">
        <f>+E47-E45</f>
        <v>-2756</v>
      </c>
      <c r="F44" s="21"/>
      <c r="G44" s="21">
        <f>+G47-G45</f>
        <v>2079</v>
      </c>
      <c r="H44" s="9"/>
      <c r="I44" s="21">
        <f>+I47-I45</f>
        <v>-2756</v>
      </c>
      <c r="J44" s="14"/>
      <c r="K44" s="21">
        <f>+K47-K45</f>
        <v>2079</v>
      </c>
    </row>
    <row r="45" spans="1:11" ht="15">
      <c r="A45" s="2"/>
      <c r="B45" s="2"/>
      <c r="C45" s="12" t="s">
        <v>11</v>
      </c>
      <c r="D45" s="12"/>
      <c r="E45" s="21">
        <v>0</v>
      </c>
      <c r="F45" s="21"/>
      <c r="G45" s="21">
        <v>0</v>
      </c>
      <c r="H45" s="9"/>
      <c r="I45" s="21">
        <v>0</v>
      </c>
      <c r="J45" s="14"/>
      <c r="K45" s="21">
        <v>0</v>
      </c>
    </row>
    <row r="46" spans="1:11" ht="15">
      <c r="A46" s="2"/>
      <c r="B46" s="2"/>
      <c r="C46" s="12"/>
      <c r="D46" s="12"/>
      <c r="E46" s="21"/>
      <c r="F46" s="21"/>
      <c r="G46" s="21"/>
      <c r="H46" s="9"/>
      <c r="I46" s="21"/>
      <c r="J46" s="14"/>
      <c r="K46" s="14"/>
    </row>
    <row r="47" spans="1:11" ht="15.75" thickBot="1">
      <c r="A47" s="2"/>
      <c r="B47" s="2"/>
      <c r="C47" s="12" t="s">
        <v>223</v>
      </c>
      <c r="D47" s="12"/>
      <c r="E47" s="70">
        <f>+E36</f>
        <v>-2756</v>
      </c>
      <c r="F47" s="21"/>
      <c r="G47" s="70">
        <f>+G36</f>
        <v>2079</v>
      </c>
      <c r="H47" s="9"/>
      <c r="I47" s="70">
        <f>+I36</f>
        <v>-2756</v>
      </c>
      <c r="J47" s="14"/>
      <c r="K47" s="16">
        <f>+K36</f>
        <v>2079</v>
      </c>
    </row>
    <row r="48" spans="1:11" ht="15.75" thickTop="1">
      <c r="A48" s="2"/>
      <c r="B48" s="2"/>
      <c r="C48" s="12"/>
      <c r="D48" s="12"/>
      <c r="E48" s="9"/>
      <c r="F48" s="9"/>
      <c r="G48" s="9"/>
      <c r="H48" s="9"/>
      <c r="I48" s="9"/>
      <c r="J48" s="2"/>
      <c r="K48" s="2"/>
    </row>
    <row r="49" spans="1:11" ht="15">
      <c r="A49" s="2"/>
      <c r="B49" s="2"/>
      <c r="C49" s="12"/>
      <c r="D49" s="12"/>
      <c r="E49" s="9"/>
      <c r="F49" s="9"/>
      <c r="G49" s="9"/>
      <c r="H49" s="9"/>
      <c r="I49" s="9"/>
      <c r="J49" s="2"/>
      <c r="K49" s="2"/>
    </row>
    <row r="50" spans="1:11" ht="15">
      <c r="A50" s="2"/>
      <c r="B50" s="2"/>
      <c r="C50" s="12" t="s">
        <v>224</v>
      </c>
      <c r="D50" s="12"/>
      <c r="E50" s="14"/>
      <c r="F50" s="14"/>
      <c r="G50" s="14"/>
      <c r="H50" s="2"/>
      <c r="I50" s="14"/>
      <c r="J50" s="14"/>
      <c r="K50" s="14"/>
    </row>
    <row r="51" spans="1:11" ht="15">
      <c r="A51" s="2"/>
      <c r="B51" s="2"/>
      <c r="C51" s="12" t="s">
        <v>225</v>
      </c>
      <c r="D51" s="12"/>
      <c r="E51" s="21">
        <f>E40</f>
        <v>-2756</v>
      </c>
      <c r="F51" s="21"/>
      <c r="G51" s="21">
        <f>G44</f>
        <v>2079</v>
      </c>
      <c r="H51" s="9"/>
      <c r="I51" s="21">
        <f>I40</f>
        <v>-2756</v>
      </c>
      <c r="J51" s="14"/>
      <c r="K51" s="14">
        <f>K44</f>
        <v>2079</v>
      </c>
    </row>
    <row r="52" spans="1:11" ht="15">
      <c r="A52" s="2"/>
      <c r="B52" s="2"/>
      <c r="C52" s="12" t="s">
        <v>11</v>
      </c>
      <c r="D52" s="12"/>
      <c r="E52" s="21">
        <v>0</v>
      </c>
      <c r="F52" s="21"/>
      <c r="G52" s="21">
        <f>G45</f>
        <v>0</v>
      </c>
      <c r="H52" s="9"/>
      <c r="I52" s="21">
        <v>0</v>
      </c>
      <c r="J52" s="14"/>
      <c r="K52" s="21">
        <f>K45</f>
        <v>0</v>
      </c>
    </row>
    <row r="53" spans="1:11" ht="15">
      <c r="A53" s="2"/>
      <c r="B53" s="2"/>
      <c r="C53" s="12"/>
      <c r="D53" s="12"/>
      <c r="E53" s="21"/>
      <c r="F53" s="21"/>
      <c r="G53" s="21"/>
      <c r="H53" s="9"/>
      <c r="I53" s="21"/>
      <c r="J53" s="14"/>
      <c r="K53" s="14"/>
    </row>
    <row r="54" spans="1:11" ht="15.75" thickBot="1">
      <c r="A54" s="2"/>
      <c r="B54" s="2"/>
      <c r="C54" s="12" t="s">
        <v>267</v>
      </c>
      <c r="D54" s="12"/>
      <c r="E54" s="70">
        <f>SUM(E51:E53)</f>
        <v>-2756</v>
      </c>
      <c r="F54" s="21"/>
      <c r="G54" s="16">
        <f>SUM(G51:G53)</f>
        <v>2079</v>
      </c>
      <c r="H54" s="9"/>
      <c r="I54" s="70">
        <f>SUM(I51:I53)</f>
        <v>-2756</v>
      </c>
      <c r="J54" s="14"/>
      <c r="K54" s="16">
        <f>SUM(K51:K53)</f>
        <v>2079</v>
      </c>
    </row>
    <row r="55" spans="1:11" ht="15.75" thickTop="1">
      <c r="A55" s="2"/>
      <c r="B55" s="2"/>
      <c r="C55" s="12"/>
      <c r="D55" s="12"/>
      <c r="E55" s="98"/>
      <c r="F55" s="21"/>
      <c r="G55" s="98"/>
      <c r="H55" s="9"/>
      <c r="I55" s="98"/>
      <c r="J55" s="14"/>
      <c r="K55" s="20"/>
    </row>
    <row r="56" spans="1:11" ht="15">
      <c r="A56" s="2"/>
      <c r="B56" s="2"/>
      <c r="C56" s="12" t="s">
        <v>269</v>
      </c>
      <c r="D56" s="12"/>
      <c r="E56" s="98"/>
      <c r="F56" s="98"/>
      <c r="G56" s="98"/>
      <c r="H56" s="125"/>
      <c r="I56" s="98"/>
      <c r="J56" s="20"/>
      <c r="K56" s="20"/>
    </row>
    <row r="57" spans="1:11" ht="15">
      <c r="A57" s="2"/>
      <c r="B57" s="2"/>
      <c r="C57" s="12"/>
      <c r="D57" s="12"/>
      <c r="E57" s="98"/>
      <c r="F57" s="98"/>
      <c r="G57" s="98"/>
      <c r="H57" s="125"/>
      <c r="I57" s="98"/>
      <c r="J57" s="20"/>
      <c r="K57" s="20"/>
    </row>
    <row r="58" spans="3:11" ht="15.75" thickBot="1">
      <c r="C58" s="12" t="s">
        <v>283</v>
      </c>
      <c r="D58" s="12"/>
      <c r="E58" s="111">
        <f>E32/59777.75*100</f>
        <v>-4.607065337855641</v>
      </c>
      <c r="F58" s="119"/>
      <c r="G58" s="111">
        <f>(G32-G45)/59777*100</f>
        <v>3.395954965956806</v>
      </c>
      <c r="H58" s="9"/>
      <c r="I58" s="111">
        <f>I32/59777*100</f>
        <v>-4.607123141007411</v>
      </c>
      <c r="J58" s="97"/>
      <c r="K58" s="111">
        <f>(K32-K45)/59777*100</f>
        <v>3.395954965956806</v>
      </c>
    </row>
    <row r="59" spans="3:11" ht="16.5" thickBot="1" thickTop="1">
      <c r="C59" s="12" t="s">
        <v>284</v>
      </c>
      <c r="D59" s="12"/>
      <c r="E59" s="111">
        <f>E34/59777*100</f>
        <v>-0.0033457684393663114</v>
      </c>
      <c r="F59" s="119"/>
      <c r="G59" s="111">
        <f>G34/59777*100</f>
        <v>0.08197132676447463</v>
      </c>
      <c r="H59" s="9"/>
      <c r="I59" s="111">
        <f>I34/59777*100</f>
        <v>-0.0033457684393663114</v>
      </c>
      <c r="J59" s="97"/>
      <c r="K59" s="111">
        <f>K34/59777*100</f>
        <v>0.08197132676447463</v>
      </c>
    </row>
    <row r="60" spans="3:11" ht="16.5" thickBot="1" thickTop="1">
      <c r="C60" s="12" t="s">
        <v>285</v>
      </c>
      <c r="D60" s="12"/>
      <c r="E60" s="111">
        <f>E44/59777*100</f>
        <v>-4.6104689094467775</v>
      </c>
      <c r="F60" s="119"/>
      <c r="G60" s="111">
        <f>G44/59777*100</f>
        <v>3.4779262927212806</v>
      </c>
      <c r="H60" s="9"/>
      <c r="I60" s="111">
        <f>I44/59777*100</f>
        <v>-4.6104689094467775</v>
      </c>
      <c r="J60" s="97"/>
      <c r="K60" s="111">
        <f>K44/59777*100</f>
        <v>3.4779262927212806</v>
      </c>
    </row>
    <row r="61" spans="3:11" ht="16.5" thickBot="1" thickTop="1">
      <c r="C61" s="12" t="s">
        <v>226</v>
      </c>
      <c r="D61" s="12"/>
      <c r="E61" s="111">
        <f>+E60</f>
        <v>-4.6104689094467775</v>
      </c>
      <c r="F61" s="119"/>
      <c r="G61" s="111">
        <f>+G60</f>
        <v>3.4779262927212806</v>
      </c>
      <c r="H61" s="9"/>
      <c r="I61" s="111">
        <f>+I60</f>
        <v>-4.6104689094467775</v>
      </c>
      <c r="J61" s="97"/>
      <c r="K61" s="111">
        <f>+K60</f>
        <v>3.4779262927212806</v>
      </c>
    </row>
    <row r="62" spans="3:10" ht="15" thickTop="1">
      <c r="C62" s="12"/>
      <c r="D62" s="12"/>
      <c r="E62" s="120"/>
      <c r="F62" s="120"/>
      <c r="G62" s="120"/>
      <c r="H62" s="120"/>
      <c r="I62" s="120"/>
      <c r="J62" s="12"/>
    </row>
    <row r="63" spans="3:10" ht="12.75">
      <c r="C63" s="11" t="s">
        <v>227</v>
      </c>
      <c r="D63" s="11"/>
      <c r="E63" s="121"/>
      <c r="F63" s="121"/>
      <c r="G63" s="121"/>
      <c r="H63" s="121"/>
      <c r="I63" s="121"/>
      <c r="J63" s="11"/>
    </row>
    <row r="64" spans="3:10" ht="12.75">
      <c r="C64" s="11" t="s">
        <v>297</v>
      </c>
      <c r="D64" s="11"/>
      <c r="E64" s="11"/>
      <c r="F64" s="11"/>
      <c r="G64" s="11"/>
      <c r="H64" s="11"/>
      <c r="I64" s="11"/>
      <c r="J64" s="11"/>
    </row>
    <row r="65" spans="1:11" s="7" customFormat="1" ht="1.5" customHeight="1" hidden="1">
      <c r="A65" s="6"/>
      <c r="B65" s="6"/>
      <c r="C65" s="6"/>
      <c r="D65" s="6"/>
      <c r="E65" s="6"/>
      <c r="F65" s="6"/>
      <c r="G65" s="6"/>
      <c r="H65" s="6"/>
      <c r="I65" s="6"/>
      <c r="J65" s="6"/>
      <c r="K65" s="6"/>
    </row>
    <row r="66" spans="1:11" ht="12.75">
      <c r="A66" s="5"/>
      <c r="B66" s="5"/>
      <c r="C66" s="5"/>
      <c r="D66" s="5"/>
      <c r="E66" s="5"/>
      <c r="F66" s="5"/>
      <c r="G66" s="5"/>
      <c r="H66" s="5"/>
      <c r="I66" s="5"/>
      <c r="J66" s="5"/>
      <c r="K66" s="5"/>
    </row>
    <row r="67" spans="1:11" ht="12.75">
      <c r="A67" s="5"/>
      <c r="B67" s="5"/>
      <c r="C67" s="5"/>
      <c r="D67" s="5"/>
      <c r="E67" s="5"/>
      <c r="F67" s="5"/>
      <c r="G67" s="5"/>
      <c r="H67" s="5"/>
      <c r="J67" s="5"/>
      <c r="K67" s="114"/>
    </row>
    <row r="72" ht="18.75" customHeight="1"/>
  </sheetData>
  <sheetProtection/>
  <mergeCells count="3">
    <mergeCell ref="A5:K5"/>
    <mergeCell ref="A7:K7"/>
    <mergeCell ref="A8:K8"/>
  </mergeCells>
  <printOptions/>
  <pageMargins left="0.5" right="0.25" top="0.74" bottom="0.25" header="0.5" footer="0.2"/>
  <pageSetup horizontalDpi="180" verticalDpi="18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7">
    <tabColor indexed="19"/>
  </sheetPr>
  <dimension ref="A4:U69"/>
  <sheetViews>
    <sheetView showGridLines="0" view="pageBreakPreview" zoomScale="60" zoomScaleNormal="75" zoomScalePageLayoutView="0" workbookViewId="0" topLeftCell="B1">
      <selection activeCell="E30" sqref="E30"/>
    </sheetView>
  </sheetViews>
  <sheetFormatPr defaultColWidth="9.140625" defaultRowHeight="12.75" outlineLevelCol="1"/>
  <cols>
    <col min="1" max="1" width="3.140625" style="1" customWidth="1"/>
    <col min="2" max="2" width="2.421875" style="1" customWidth="1"/>
    <col min="3" max="3" width="45.7109375" style="1" customWidth="1"/>
    <col min="4" max="4" width="13.14062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24" width="1.28515625" style="1" customWidth="1"/>
    <col min="25"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4" t="s">
        <v>198</v>
      </c>
      <c r="B5" s="144"/>
      <c r="C5" s="144"/>
      <c r="D5" s="144"/>
      <c r="E5" s="144"/>
      <c r="F5" s="144"/>
      <c r="G5" s="144"/>
      <c r="H5" s="144"/>
      <c r="I5" s="144"/>
      <c r="J5" s="144"/>
      <c r="K5" s="144"/>
      <c r="L5" s="144"/>
      <c r="M5" s="144"/>
      <c r="N5" s="144"/>
      <c r="O5" s="144"/>
      <c r="P5" s="144"/>
      <c r="Q5" s="144"/>
      <c r="R5" s="144"/>
      <c r="S5" s="144"/>
    </row>
    <row r="7" spans="1:19" ht="14.25">
      <c r="A7" s="145" t="s">
        <v>266</v>
      </c>
      <c r="B7" s="145"/>
      <c r="C7" s="145"/>
      <c r="D7" s="145"/>
      <c r="E7" s="145"/>
      <c r="F7" s="145"/>
      <c r="G7" s="145"/>
      <c r="H7" s="145"/>
      <c r="I7" s="145"/>
      <c r="J7" s="145"/>
      <c r="K7" s="145"/>
      <c r="L7" s="145"/>
      <c r="M7" s="145"/>
      <c r="N7" s="145"/>
      <c r="O7" s="145"/>
      <c r="P7" s="145"/>
      <c r="Q7" s="145"/>
      <c r="R7" s="145"/>
      <c r="S7" s="145"/>
    </row>
    <row r="8" spans="1:19" ht="14.25">
      <c r="A8" s="145" t="s">
        <v>279</v>
      </c>
      <c r="B8" s="145"/>
      <c r="C8" s="145"/>
      <c r="D8" s="145"/>
      <c r="E8" s="145"/>
      <c r="F8" s="145"/>
      <c r="G8" s="145"/>
      <c r="H8" s="145"/>
      <c r="I8" s="145"/>
      <c r="J8" s="145"/>
      <c r="K8" s="145"/>
      <c r="L8" s="145"/>
      <c r="M8" s="103"/>
      <c r="N8" s="103"/>
      <c r="O8" s="103"/>
      <c r="P8" s="103"/>
      <c r="Q8" s="103"/>
      <c r="R8" s="103"/>
      <c r="S8" s="103"/>
    </row>
    <row r="10" spans="5:21" ht="14.25">
      <c r="E10" s="17">
        <v>2011</v>
      </c>
      <c r="G10" s="104">
        <v>2010</v>
      </c>
      <c r="I10" s="17">
        <v>2011</v>
      </c>
      <c r="K10" s="104">
        <v>2010</v>
      </c>
      <c r="M10" s="17">
        <v>2005</v>
      </c>
      <c r="N10" s="12"/>
      <c r="O10" s="17">
        <v>2005</v>
      </c>
      <c r="Q10" s="17">
        <v>2004</v>
      </c>
      <c r="R10" s="12"/>
      <c r="S10" s="17">
        <v>2004</v>
      </c>
      <c r="T10" s="17"/>
      <c r="U10" s="17">
        <v>2004</v>
      </c>
    </row>
    <row r="11" spans="5:21" ht="14.25">
      <c r="E11" s="18" t="s">
        <v>0</v>
      </c>
      <c r="G11" s="18" t="s">
        <v>0</v>
      </c>
      <c r="I11" s="18" t="s">
        <v>80</v>
      </c>
      <c r="K11" s="18" t="s">
        <v>80</v>
      </c>
      <c r="M11" s="18" t="s">
        <v>0</v>
      </c>
      <c r="N11" s="12"/>
      <c r="O11" s="18" t="s">
        <v>195</v>
      </c>
      <c r="Q11" s="18" t="s">
        <v>2</v>
      </c>
      <c r="R11" s="12"/>
      <c r="S11" s="18" t="s">
        <v>80</v>
      </c>
      <c r="T11" s="18"/>
      <c r="U11" s="18" t="s">
        <v>73</v>
      </c>
    </row>
    <row r="12" spans="5:21" ht="14.25">
      <c r="E12" s="18" t="s">
        <v>18</v>
      </c>
      <c r="G12" s="18" t="s">
        <v>18</v>
      </c>
      <c r="I12" s="18" t="s">
        <v>1</v>
      </c>
      <c r="K12" s="18" t="s">
        <v>1</v>
      </c>
      <c r="M12" s="18" t="s">
        <v>18</v>
      </c>
      <c r="N12" s="12"/>
      <c r="O12" s="18" t="s">
        <v>1</v>
      </c>
      <c r="Q12" s="18" t="s">
        <v>18</v>
      </c>
      <c r="R12" s="12"/>
      <c r="S12" s="18" t="s">
        <v>1</v>
      </c>
      <c r="T12" s="18"/>
      <c r="U12" s="18" t="s">
        <v>1</v>
      </c>
    </row>
    <row r="13" spans="5:21" ht="14.25">
      <c r="E13" s="19">
        <v>40268</v>
      </c>
      <c r="G13" s="19">
        <v>39903</v>
      </c>
      <c r="I13" s="19" t="s">
        <v>21</v>
      </c>
      <c r="K13" s="19" t="s">
        <v>21</v>
      </c>
      <c r="M13" s="19">
        <v>38625</v>
      </c>
      <c r="N13" s="12"/>
      <c r="O13" s="19" t="s">
        <v>21</v>
      </c>
      <c r="Q13" s="19">
        <v>38077</v>
      </c>
      <c r="R13" s="12"/>
      <c r="S13" s="19" t="s">
        <v>21</v>
      </c>
      <c r="T13" s="19"/>
      <c r="U13" s="19" t="s">
        <v>21</v>
      </c>
    </row>
    <row r="14" spans="5:21" ht="15">
      <c r="E14" s="10" t="s">
        <v>19</v>
      </c>
      <c r="G14" s="10" t="s">
        <v>19</v>
      </c>
      <c r="I14" s="10" t="s">
        <v>19</v>
      </c>
      <c r="K14" s="10" t="s">
        <v>19</v>
      </c>
      <c r="M14" s="10" t="s">
        <v>19</v>
      </c>
      <c r="N14" s="2"/>
      <c r="O14" s="10" t="s">
        <v>19</v>
      </c>
      <c r="Q14" s="10" t="s">
        <v>19</v>
      </c>
      <c r="R14" s="2"/>
      <c r="S14" s="10" t="s">
        <v>19</v>
      </c>
      <c r="U14" s="10" t="s">
        <v>19</v>
      </c>
    </row>
    <row r="16" spans="1:21" ht="15">
      <c r="A16" s="2"/>
      <c r="B16" s="2"/>
      <c r="C16" s="12" t="s">
        <v>3</v>
      </c>
      <c r="D16" s="12"/>
      <c r="E16" s="14">
        <f>I16</f>
        <v>70500</v>
      </c>
      <c r="F16" s="14"/>
      <c r="G16" s="14">
        <f>K16</f>
        <v>65098</v>
      </c>
      <c r="H16" s="2"/>
      <c r="I16" s="14">
        <v>70500</v>
      </c>
      <c r="J16" s="14"/>
      <c r="K16" s="14">
        <f>69595-4497</f>
        <v>65098</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-66819</v>
      </c>
      <c r="F18" s="14"/>
      <c r="G18" s="14">
        <f>K18</f>
        <v>-61593</v>
      </c>
      <c r="H18" s="2"/>
      <c r="I18" s="14">
        <f>-I16-I20+I22</f>
        <v>-66819</v>
      </c>
      <c r="J18" s="14"/>
      <c r="K18" s="14">
        <f>-K16-K20+K22</f>
        <v>-61593</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f>
        <v>275</v>
      </c>
      <c r="F20" s="14"/>
      <c r="G20" s="14">
        <f>K20</f>
        <v>320</v>
      </c>
      <c r="H20" s="2"/>
      <c r="I20" s="14">
        <v>275</v>
      </c>
      <c r="J20" s="14"/>
      <c r="K20" s="14">
        <v>320</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f>
        <v>3956</v>
      </c>
      <c r="F22" s="14"/>
      <c r="G22" s="14">
        <f>K22</f>
        <v>3825</v>
      </c>
      <c r="H22" s="2"/>
      <c r="I22" s="14">
        <v>3956</v>
      </c>
      <c r="J22" s="14"/>
      <c r="K22" s="14">
        <f>3169+656</f>
        <v>3825</v>
      </c>
      <c r="M22" s="14">
        <f>O22-4488-3315</f>
        <v>3050</v>
      </c>
      <c r="N22" s="14"/>
      <c r="O22" s="14">
        <f>4488+3315+3050</f>
        <v>10853</v>
      </c>
      <c r="Q22" s="14">
        <f>+S22-U22</f>
        <v>-2638</v>
      </c>
      <c r="R22" s="14"/>
      <c r="S22" s="14">
        <v>-2638</v>
      </c>
      <c r="U22" s="14">
        <v>0</v>
      </c>
    </row>
    <row r="23" spans="1:21" ht="15" hidden="1">
      <c r="A23" s="2"/>
      <c r="B23" s="2"/>
      <c r="C23" s="12"/>
      <c r="D23" s="12"/>
      <c r="E23" s="14"/>
      <c r="F23" s="14"/>
      <c r="G23" s="14"/>
      <c r="H23" s="2"/>
      <c r="I23" s="14"/>
      <c r="J23" s="14"/>
      <c r="K23" s="14"/>
      <c r="M23" s="14"/>
      <c r="N23" s="14"/>
      <c r="O23" s="14"/>
      <c r="Q23" s="14"/>
      <c r="R23" s="14"/>
      <c r="S23" s="14"/>
      <c r="U23" s="14"/>
    </row>
    <row r="24" spans="1:21" ht="15" hidden="1">
      <c r="A24" s="2"/>
      <c r="B24" s="2"/>
      <c r="C24" s="12" t="s">
        <v>274</v>
      </c>
      <c r="D24" s="12"/>
      <c r="E24" s="14">
        <v>0</v>
      </c>
      <c r="F24" s="14"/>
      <c r="G24" s="14">
        <f>K24</f>
        <v>0</v>
      </c>
      <c r="H24" s="2"/>
      <c r="I24" s="14"/>
      <c r="J24" s="14"/>
      <c r="K24" s="14">
        <v>0</v>
      </c>
      <c r="M24" s="14"/>
      <c r="N24" s="14"/>
      <c r="O24" s="14"/>
      <c r="Q24" s="14"/>
      <c r="R24" s="14"/>
      <c r="S24" s="14"/>
      <c r="U24" s="14"/>
    </row>
    <row r="25" spans="1:21" ht="15">
      <c r="A25" s="2"/>
      <c r="B25" s="2"/>
      <c r="C25" s="12"/>
      <c r="D25" s="12"/>
      <c r="E25" s="14"/>
      <c r="F25" s="14"/>
      <c r="G25" s="14"/>
      <c r="H25" s="2"/>
      <c r="I25" s="14"/>
      <c r="J25" s="14"/>
      <c r="K25" s="14"/>
      <c r="M25" s="14"/>
      <c r="N25" s="14"/>
      <c r="O25" s="14"/>
      <c r="Q25" s="14"/>
      <c r="R25" s="14"/>
      <c r="S25" s="14"/>
      <c r="U25" s="14"/>
    </row>
    <row r="26" spans="1:21" ht="15">
      <c r="A26" s="2"/>
      <c r="B26" s="2"/>
      <c r="C26" s="12" t="s">
        <v>7</v>
      </c>
      <c r="D26" s="12"/>
      <c r="E26" s="14">
        <f>I26</f>
        <v>-1380</v>
      </c>
      <c r="F26" s="14"/>
      <c r="G26" s="14">
        <f>K26</f>
        <v>-1448</v>
      </c>
      <c r="H26" s="2"/>
      <c r="I26" s="14">
        <f>-1380</f>
        <v>-1380</v>
      </c>
      <c r="J26" s="14"/>
      <c r="K26" s="14">
        <f>-1448</f>
        <v>-1448</v>
      </c>
      <c r="M26" s="14">
        <f>O26+1163+1086</f>
        <v>-1035</v>
      </c>
      <c r="N26" s="14"/>
      <c r="O26" s="14">
        <f>-1163-1086-1035</f>
        <v>-3284</v>
      </c>
      <c r="Q26" s="14">
        <f>+S26-U26</f>
        <v>-851</v>
      </c>
      <c r="R26" s="14"/>
      <c r="S26" s="14">
        <v>-851</v>
      </c>
      <c r="U26" s="14">
        <v>0</v>
      </c>
    </row>
    <row r="27" spans="1:21" ht="14.25" customHeight="1">
      <c r="A27" s="2"/>
      <c r="B27" s="2"/>
      <c r="C27" s="12"/>
      <c r="D27" s="12"/>
      <c r="E27" s="15"/>
      <c r="F27" s="14"/>
      <c r="G27" s="15"/>
      <c r="H27" s="2"/>
      <c r="I27" s="15"/>
      <c r="J27" s="14"/>
      <c r="K27" s="15"/>
      <c r="M27" s="15"/>
      <c r="N27" s="14"/>
      <c r="O27" s="15"/>
      <c r="Q27" s="15"/>
      <c r="R27" s="14"/>
      <c r="S27" s="15"/>
      <c r="U27" s="15"/>
    </row>
    <row r="28" spans="1:21" ht="1.5" customHeight="1" hidden="1">
      <c r="A28" s="2"/>
      <c r="B28" s="2"/>
      <c r="C28" s="12"/>
      <c r="D28" s="12"/>
      <c r="E28" s="14"/>
      <c r="F28" s="14"/>
      <c r="G28" s="14"/>
      <c r="H28" s="2"/>
      <c r="I28" s="14"/>
      <c r="J28" s="14"/>
      <c r="K28" s="14"/>
      <c r="M28" s="14"/>
      <c r="N28" s="14"/>
      <c r="O28" s="14"/>
      <c r="Q28" s="14"/>
      <c r="R28" s="14"/>
      <c r="S28" s="14"/>
      <c r="U28" s="14"/>
    </row>
    <row r="29" spans="1:21" ht="15">
      <c r="A29" s="2"/>
      <c r="B29" s="2"/>
      <c r="C29" s="13" t="s">
        <v>222</v>
      </c>
      <c r="D29" s="13"/>
      <c r="E29" s="14">
        <f>+E22+E26+E24</f>
        <v>2576</v>
      </c>
      <c r="F29" s="14"/>
      <c r="G29" s="14">
        <f>+G22+G26</f>
        <v>2377</v>
      </c>
      <c r="H29" s="2"/>
      <c r="I29" s="14">
        <f>+I22+I26+I24</f>
        <v>2576</v>
      </c>
      <c r="J29" s="14"/>
      <c r="K29" s="14">
        <f>+K22+K26</f>
        <v>2377</v>
      </c>
      <c r="M29" s="14">
        <f>+M22+M26</f>
        <v>2015</v>
      </c>
      <c r="N29" s="14"/>
      <c r="O29" s="14">
        <f>+O22+O26</f>
        <v>7569</v>
      </c>
      <c r="Q29" s="14">
        <f>+Q22+Q26</f>
        <v>-3489</v>
      </c>
      <c r="R29" s="14"/>
      <c r="S29" s="14">
        <f>+S22+S26</f>
        <v>-3489</v>
      </c>
      <c r="U29" s="14">
        <f>+U22+U26</f>
        <v>0</v>
      </c>
    </row>
    <row r="30" spans="1:21" ht="15">
      <c r="A30" s="2"/>
      <c r="B30" s="2"/>
      <c r="C30" s="12"/>
      <c r="D30" s="12"/>
      <c r="E30" s="14"/>
      <c r="F30" s="14"/>
      <c r="G30" s="14"/>
      <c r="H30" s="2"/>
      <c r="I30" s="14"/>
      <c r="J30" s="14"/>
      <c r="K30" s="14"/>
      <c r="M30" s="14"/>
      <c r="N30" s="14"/>
      <c r="O30" s="14"/>
      <c r="Q30" s="14"/>
      <c r="R30" s="14"/>
      <c r="S30" s="14"/>
      <c r="U30" s="14"/>
    </row>
    <row r="31" spans="1:21" ht="15">
      <c r="A31" s="2"/>
      <c r="B31" s="2"/>
      <c r="C31" s="12" t="s">
        <v>9</v>
      </c>
      <c r="D31" s="12"/>
      <c r="E31" s="15">
        <f>I31</f>
        <v>-493</v>
      </c>
      <c r="F31" s="14"/>
      <c r="G31" s="15">
        <f>K31</f>
        <v>-447</v>
      </c>
      <c r="H31" s="2"/>
      <c r="I31" s="15">
        <f>-493</f>
        <v>-493</v>
      </c>
      <c r="J31" s="14"/>
      <c r="K31" s="15">
        <f>-447</f>
        <v>-447</v>
      </c>
      <c r="M31" s="15">
        <f>O31+1134+785</f>
        <v>-328</v>
      </c>
      <c r="N31" s="14"/>
      <c r="O31" s="15">
        <f>-1134-785-328</f>
        <v>-2247</v>
      </c>
      <c r="Q31" s="15">
        <f>+S31-U31</f>
        <v>773</v>
      </c>
      <c r="R31" s="14"/>
      <c r="S31" s="15">
        <v>773</v>
      </c>
      <c r="U31" s="15">
        <v>0</v>
      </c>
    </row>
    <row r="32" spans="1:21" ht="9.75" customHeight="1" hidden="1">
      <c r="A32" s="2"/>
      <c r="B32" s="2"/>
      <c r="C32" s="12"/>
      <c r="D32" s="12"/>
      <c r="E32" s="14"/>
      <c r="F32" s="14"/>
      <c r="G32" s="14"/>
      <c r="H32" s="2"/>
      <c r="I32" s="14"/>
      <c r="J32" s="14"/>
      <c r="K32" s="14"/>
      <c r="M32" s="14"/>
      <c r="N32" s="14"/>
      <c r="O32" s="14"/>
      <c r="Q32" s="14"/>
      <c r="R32" s="14"/>
      <c r="S32" s="14"/>
      <c r="U32" s="14"/>
    </row>
    <row r="33" spans="1:21" ht="9.75" customHeight="1">
      <c r="A33" s="2"/>
      <c r="B33" s="2"/>
      <c r="C33" s="12"/>
      <c r="D33" s="12"/>
      <c r="E33" s="14"/>
      <c r="F33" s="14"/>
      <c r="G33" s="14"/>
      <c r="H33" s="2"/>
      <c r="I33" s="14"/>
      <c r="J33" s="14"/>
      <c r="K33" s="14"/>
      <c r="M33" s="14"/>
      <c r="N33" s="14"/>
      <c r="O33" s="14"/>
      <c r="Q33" s="14"/>
      <c r="R33" s="14"/>
      <c r="S33" s="14"/>
      <c r="U33" s="14"/>
    </row>
    <row r="34" spans="1:21" ht="15.75" thickBot="1">
      <c r="A34" s="2"/>
      <c r="B34" s="2"/>
      <c r="C34" s="13" t="s">
        <v>275</v>
      </c>
      <c r="D34" s="13"/>
      <c r="E34" s="20">
        <f>+E29+E31</f>
        <v>2083</v>
      </c>
      <c r="F34" s="20"/>
      <c r="G34" s="20">
        <f>+G29+G31</f>
        <v>1930</v>
      </c>
      <c r="H34" s="71"/>
      <c r="I34" s="20">
        <f>+I29+I31</f>
        <v>2083</v>
      </c>
      <c r="J34" s="20"/>
      <c r="K34" s="20">
        <f>+K29+K31</f>
        <v>1930</v>
      </c>
      <c r="M34" s="110">
        <f>+M29+M31</f>
        <v>1687</v>
      </c>
      <c r="N34" s="14"/>
      <c r="O34" s="110">
        <f>+O29+O31</f>
        <v>5322</v>
      </c>
      <c r="Q34" s="14">
        <f>+Q29+Q31</f>
        <v>-2716</v>
      </c>
      <c r="R34" s="14"/>
      <c r="S34" s="14">
        <f>+S29+S31</f>
        <v>-2716</v>
      </c>
      <c r="U34" s="14">
        <f>+U29+U31</f>
        <v>0</v>
      </c>
    </row>
    <row r="35" spans="1:21" ht="15.75" thickTop="1">
      <c r="A35" s="2"/>
      <c r="B35" s="2"/>
      <c r="C35" s="12"/>
      <c r="D35" s="12"/>
      <c r="E35" s="14"/>
      <c r="F35" s="14"/>
      <c r="G35" s="14"/>
      <c r="H35" s="2"/>
      <c r="I35" s="14"/>
      <c r="J35" s="14"/>
      <c r="K35" s="14"/>
      <c r="M35" s="14"/>
      <c r="N35" s="14"/>
      <c r="O35" s="14"/>
      <c r="Q35" s="14"/>
      <c r="R35" s="14"/>
      <c r="S35" s="14"/>
      <c r="U35" s="14"/>
    </row>
    <row r="36" spans="1:21" ht="15.75" thickBot="1">
      <c r="A36" s="2"/>
      <c r="B36" s="2"/>
      <c r="C36" s="13" t="s">
        <v>276</v>
      </c>
      <c r="D36" s="13"/>
      <c r="E36" s="15">
        <f>I36</f>
        <v>-4</v>
      </c>
      <c r="F36" s="14"/>
      <c r="G36" s="15">
        <f>K36</f>
        <v>-656</v>
      </c>
      <c r="H36" s="2"/>
      <c r="I36" s="15">
        <f>-4</f>
        <v>-4</v>
      </c>
      <c r="J36" s="14"/>
      <c r="K36" s="15">
        <f>-656</f>
        <v>-656</v>
      </c>
      <c r="M36" s="110">
        <f>+M31+M33</f>
        <v>-328</v>
      </c>
      <c r="N36" s="14"/>
      <c r="O36" s="110">
        <f>+O31+O33</f>
        <v>-2247</v>
      </c>
      <c r="Q36" s="14">
        <f>+Q31+Q33</f>
        <v>773</v>
      </c>
      <c r="R36" s="14"/>
      <c r="S36" s="14">
        <f>+S31+S33</f>
        <v>773</v>
      </c>
      <c r="U36" s="14">
        <f>+U31+U33</f>
        <v>0</v>
      </c>
    </row>
    <row r="37" spans="1:21" ht="15.75" thickTop="1">
      <c r="A37" s="2"/>
      <c r="B37" s="2"/>
      <c r="C37" s="12"/>
      <c r="D37" s="12"/>
      <c r="E37" s="14"/>
      <c r="F37" s="14"/>
      <c r="G37" s="14"/>
      <c r="H37" s="2"/>
      <c r="I37" s="14"/>
      <c r="J37" s="14"/>
      <c r="K37" s="14"/>
      <c r="M37" s="14"/>
      <c r="N37" s="14"/>
      <c r="O37" s="14"/>
      <c r="Q37" s="14"/>
      <c r="R37" s="14"/>
      <c r="S37" s="14"/>
      <c r="U37" s="14"/>
    </row>
    <row r="38" spans="1:21" ht="15.75" thickBot="1">
      <c r="A38" s="2"/>
      <c r="B38" s="2"/>
      <c r="C38" s="13" t="s">
        <v>223</v>
      </c>
      <c r="D38" s="13"/>
      <c r="E38" s="20">
        <f>E34+E36</f>
        <v>2079</v>
      </c>
      <c r="F38" s="20"/>
      <c r="G38" s="20">
        <f>G34+G36</f>
        <v>1274</v>
      </c>
      <c r="H38" s="71"/>
      <c r="I38" s="20">
        <f>I34+I36</f>
        <v>2079</v>
      </c>
      <c r="J38" s="20"/>
      <c r="K38" s="20">
        <f>K34+K36</f>
        <v>1274</v>
      </c>
      <c r="M38" s="110">
        <f>+M33+M35</f>
        <v>0</v>
      </c>
      <c r="N38" s="14"/>
      <c r="O38" s="110">
        <f>+O33+O35</f>
        <v>0</v>
      </c>
      <c r="Q38" s="14">
        <f>+Q33+Q35</f>
        <v>0</v>
      </c>
      <c r="R38" s="14"/>
      <c r="S38" s="14">
        <f>+S33+S35</f>
        <v>0</v>
      </c>
      <c r="U38" s="14">
        <f>+U33+U35</f>
        <v>0</v>
      </c>
    </row>
    <row r="39" spans="1:21" ht="15.75" thickTop="1">
      <c r="A39" s="2"/>
      <c r="B39" s="2"/>
      <c r="C39" s="12"/>
      <c r="D39" s="12"/>
      <c r="E39" s="14"/>
      <c r="F39" s="14"/>
      <c r="G39" s="14"/>
      <c r="H39" s="2"/>
      <c r="I39" s="14"/>
      <c r="J39" s="14"/>
      <c r="K39" s="14"/>
      <c r="M39" s="14"/>
      <c r="N39" s="14"/>
      <c r="O39" s="14"/>
      <c r="Q39" s="14"/>
      <c r="R39" s="14"/>
      <c r="S39" s="14"/>
      <c r="U39" s="14"/>
    </row>
    <row r="40" spans="1:21" ht="15">
      <c r="A40" s="2"/>
      <c r="B40" s="2"/>
      <c r="C40" s="12" t="s">
        <v>271</v>
      </c>
      <c r="D40" s="12"/>
      <c r="E40" s="14">
        <v>0</v>
      </c>
      <c r="F40" s="14"/>
      <c r="G40" s="14">
        <v>0</v>
      </c>
      <c r="H40" s="2"/>
      <c r="I40" s="14">
        <v>0</v>
      </c>
      <c r="J40" s="14"/>
      <c r="K40" s="14">
        <v>0</v>
      </c>
      <c r="M40" s="14"/>
      <c r="N40" s="14"/>
      <c r="O40" s="14"/>
      <c r="Q40" s="14"/>
      <c r="R40" s="14"/>
      <c r="S40" s="14"/>
      <c r="U40" s="14"/>
    </row>
    <row r="41" spans="1:21" ht="15">
      <c r="A41" s="2"/>
      <c r="B41" s="2"/>
      <c r="C41" s="12"/>
      <c r="D41" s="12"/>
      <c r="E41" s="14"/>
      <c r="F41" s="14"/>
      <c r="G41" s="14"/>
      <c r="H41" s="2"/>
      <c r="I41" s="14"/>
      <c r="J41" s="14"/>
      <c r="K41" s="14"/>
      <c r="M41" s="14"/>
      <c r="N41" s="14"/>
      <c r="O41" s="14"/>
      <c r="Q41" s="14"/>
      <c r="R41" s="14"/>
      <c r="S41" s="14"/>
      <c r="U41" s="14"/>
    </row>
    <row r="42" spans="1:21" ht="15.75" thickBot="1">
      <c r="A42" s="2"/>
      <c r="B42" s="2"/>
      <c r="C42" s="13" t="s">
        <v>267</v>
      </c>
      <c r="D42" s="13"/>
      <c r="E42" s="110">
        <f>E38</f>
        <v>2079</v>
      </c>
      <c r="F42" s="14"/>
      <c r="G42" s="110">
        <f>G38</f>
        <v>1274</v>
      </c>
      <c r="H42" s="2"/>
      <c r="I42" s="110">
        <f>I38</f>
        <v>2079</v>
      </c>
      <c r="J42" s="14"/>
      <c r="K42" s="110">
        <f>K38</f>
        <v>1274</v>
      </c>
      <c r="M42" s="110">
        <f>+M31+M34</f>
        <v>1359</v>
      </c>
      <c r="N42" s="14"/>
      <c r="O42" s="110">
        <f>+O31+O34</f>
        <v>3075</v>
      </c>
      <c r="Q42" s="14">
        <f>+Q31+Q34</f>
        <v>-1943</v>
      </c>
      <c r="R42" s="14"/>
      <c r="S42" s="14">
        <f>+S31+S34</f>
        <v>-1943</v>
      </c>
      <c r="U42" s="14">
        <f>+U31+U34</f>
        <v>0</v>
      </c>
    </row>
    <row r="43" spans="1:21" ht="15.75" thickTop="1">
      <c r="A43" s="2"/>
      <c r="B43" s="2"/>
      <c r="C43" s="13"/>
      <c r="D43" s="13"/>
      <c r="E43" s="20"/>
      <c r="F43" s="14"/>
      <c r="G43" s="20"/>
      <c r="H43" s="2"/>
      <c r="I43" s="20"/>
      <c r="J43" s="14"/>
      <c r="K43" s="20"/>
      <c r="M43" s="20"/>
      <c r="N43" s="14"/>
      <c r="O43" s="20"/>
      <c r="Q43" s="14"/>
      <c r="R43" s="14"/>
      <c r="S43" s="14"/>
      <c r="U43" s="14"/>
    </row>
    <row r="44" spans="1:21" ht="15">
      <c r="A44" s="2"/>
      <c r="B44" s="2"/>
      <c r="C44" s="13"/>
      <c r="D44" s="13"/>
      <c r="E44" s="20"/>
      <c r="F44" s="14"/>
      <c r="G44" s="20"/>
      <c r="H44" s="2"/>
      <c r="I44" s="20"/>
      <c r="J44" s="14"/>
      <c r="K44" s="20"/>
      <c r="M44" s="20"/>
      <c r="N44" s="14"/>
      <c r="O44" s="20"/>
      <c r="Q44" s="14"/>
      <c r="R44" s="14"/>
      <c r="S44" s="14"/>
      <c r="U44" s="14"/>
    </row>
    <row r="45" spans="1:21" ht="15">
      <c r="A45" s="2"/>
      <c r="B45" s="2"/>
      <c r="C45" s="12" t="s">
        <v>224</v>
      </c>
      <c r="D45" s="12"/>
      <c r="E45" s="14"/>
      <c r="F45" s="14"/>
      <c r="G45" s="14"/>
      <c r="H45" s="2"/>
      <c r="I45" s="14"/>
      <c r="J45" s="14"/>
      <c r="K45" s="14"/>
      <c r="M45" s="14"/>
      <c r="N45" s="14"/>
      <c r="O45" s="14"/>
      <c r="Q45" s="14"/>
      <c r="R45" s="14"/>
      <c r="S45" s="14"/>
      <c r="U45" s="14"/>
    </row>
    <row r="46" spans="1:21" ht="15">
      <c r="A46" s="2"/>
      <c r="B46" s="2"/>
      <c r="C46" s="12" t="s">
        <v>225</v>
      </c>
      <c r="D46" s="12"/>
      <c r="E46" s="21">
        <f>+E49-E47</f>
        <v>2079</v>
      </c>
      <c r="F46" s="21"/>
      <c r="G46" s="21">
        <f>+G49-G47</f>
        <v>1317</v>
      </c>
      <c r="H46" s="9"/>
      <c r="I46" s="21">
        <f>+I49-I47</f>
        <v>2079</v>
      </c>
      <c r="J46" s="14"/>
      <c r="K46" s="21">
        <f>+K49-K47</f>
        <v>1317</v>
      </c>
      <c r="M46" s="14">
        <f>+M49-M47</f>
        <v>1399</v>
      </c>
      <c r="N46" s="14"/>
      <c r="O46" s="14">
        <f>+O49-O47</f>
        <v>4382</v>
      </c>
      <c r="Q46" s="14"/>
      <c r="R46" s="14"/>
      <c r="S46" s="14"/>
      <c r="U46" s="14"/>
    </row>
    <row r="47" spans="1:21" ht="15">
      <c r="A47" s="2"/>
      <c r="B47" s="2"/>
      <c r="C47" s="12" t="s">
        <v>11</v>
      </c>
      <c r="D47" s="12"/>
      <c r="E47" s="21">
        <v>0</v>
      </c>
      <c r="F47" s="21"/>
      <c r="G47" s="21">
        <f>-43</f>
        <v>-43</v>
      </c>
      <c r="H47" s="9"/>
      <c r="I47" s="21">
        <v>0</v>
      </c>
      <c r="J47" s="14"/>
      <c r="K47" s="21">
        <f>-43</f>
        <v>-43</v>
      </c>
      <c r="M47" s="14">
        <f>+O47-241-411</f>
        <v>288</v>
      </c>
      <c r="N47" s="14"/>
      <c r="O47" s="14">
        <f>241+411+288</f>
        <v>940</v>
      </c>
      <c r="Q47" s="14"/>
      <c r="R47" s="14"/>
      <c r="S47" s="14"/>
      <c r="U47" s="14"/>
    </row>
    <row r="48" spans="1:21" ht="15">
      <c r="A48" s="2"/>
      <c r="B48" s="2"/>
      <c r="C48" s="12"/>
      <c r="D48" s="12"/>
      <c r="E48" s="21"/>
      <c r="F48" s="21"/>
      <c r="G48" s="21"/>
      <c r="H48" s="9"/>
      <c r="I48" s="21"/>
      <c r="J48" s="14"/>
      <c r="K48" s="14"/>
      <c r="M48" s="14"/>
      <c r="N48" s="14"/>
      <c r="O48" s="14"/>
      <c r="Q48" s="14"/>
      <c r="R48" s="14"/>
      <c r="S48" s="14"/>
      <c r="U48" s="14"/>
    </row>
    <row r="49" spans="1:21" ht="15.75" thickBot="1">
      <c r="A49" s="2"/>
      <c r="B49" s="2"/>
      <c r="C49" s="12" t="s">
        <v>223</v>
      </c>
      <c r="D49" s="12"/>
      <c r="E49" s="70">
        <f>+E38</f>
        <v>2079</v>
      </c>
      <c r="F49" s="21"/>
      <c r="G49" s="70">
        <f>+G38</f>
        <v>1274</v>
      </c>
      <c r="H49" s="9"/>
      <c r="I49" s="70">
        <f>+I38</f>
        <v>2079</v>
      </c>
      <c r="J49" s="14"/>
      <c r="K49" s="16">
        <f>+K38</f>
        <v>1274</v>
      </c>
      <c r="M49" s="16">
        <f>+M34</f>
        <v>1687</v>
      </c>
      <c r="N49" s="14"/>
      <c r="O49" s="16">
        <f>+O34</f>
        <v>5322</v>
      </c>
      <c r="Q49" s="14"/>
      <c r="R49" s="14"/>
      <c r="S49" s="14"/>
      <c r="U49" s="14"/>
    </row>
    <row r="50" spans="1:21" ht="15.75" thickTop="1">
      <c r="A50" s="2"/>
      <c r="B50" s="2"/>
      <c r="C50" s="12"/>
      <c r="D50" s="12"/>
      <c r="E50" s="9"/>
      <c r="F50" s="9"/>
      <c r="G50" s="9"/>
      <c r="H50" s="9"/>
      <c r="I50" s="9"/>
      <c r="J50" s="2"/>
      <c r="K50" s="2"/>
      <c r="M50" s="14"/>
      <c r="N50" s="14"/>
      <c r="O50" s="14"/>
      <c r="Q50" s="14"/>
      <c r="R50" s="14"/>
      <c r="S50" s="14"/>
      <c r="U50" s="14"/>
    </row>
    <row r="51" spans="1:21" ht="15">
      <c r="A51" s="2"/>
      <c r="B51" s="2"/>
      <c r="C51" s="12"/>
      <c r="D51" s="12"/>
      <c r="E51" s="9"/>
      <c r="F51" s="9"/>
      <c r="G51" s="9"/>
      <c r="H51" s="9"/>
      <c r="I51" s="9"/>
      <c r="J51" s="2"/>
      <c r="K51" s="2"/>
      <c r="M51" s="14"/>
      <c r="N51" s="14"/>
      <c r="O51" s="14"/>
      <c r="Q51" s="14"/>
      <c r="R51" s="14"/>
      <c r="S51" s="14"/>
      <c r="U51" s="14"/>
    </row>
    <row r="52" spans="1:21" ht="15">
      <c r="A52" s="2"/>
      <c r="B52" s="2"/>
      <c r="C52" s="12" t="s">
        <v>224</v>
      </c>
      <c r="D52" s="12"/>
      <c r="E52" s="14"/>
      <c r="F52" s="14"/>
      <c r="G52" s="14"/>
      <c r="H52" s="2"/>
      <c r="I52" s="14"/>
      <c r="J52" s="14"/>
      <c r="K52" s="14"/>
      <c r="M52" s="14"/>
      <c r="N52" s="14"/>
      <c r="O52" s="14"/>
      <c r="Q52" s="14"/>
      <c r="R52" s="14"/>
      <c r="S52" s="14"/>
      <c r="U52" s="14"/>
    </row>
    <row r="53" spans="1:21" ht="15">
      <c r="A53" s="2"/>
      <c r="B53" s="2"/>
      <c r="C53" s="12" t="s">
        <v>225</v>
      </c>
      <c r="D53" s="12"/>
      <c r="E53" s="21">
        <f>E46</f>
        <v>2079</v>
      </c>
      <c r="F53" s="21"/>
      <c r="G53" s="21">
        <f>G46</f>
        <v>1317</v>
      </c>
      <c r="H53" s="9"/>
      <c r="I53" s="21">
        <f>I46</f>
        <v>2079</v>
      </c>
      <c r="J53" s="14"/>
      <c r="K53" s="14">
        <f>K46</f>
        <v>1317</v>
      </c>
      <c r="M53" s="14">
        <f>+M56-M54</f>
        <v>1111</v>
      </c>
      <c r="N53" s="14"/>
      <c r="O53" s="14">
        <f>+O56-O54</f>
        <v>3442</v>
      </c>
      <c r="Q53" s="14"/>
      <c r="R53" s="14"/>
      <c r="S53" s="14"/>
      <c r="U53" s="14"/>
    </row>
    <row r="54" spans="1:21" ht="15">
      <c r="A54" s="2"/>
      <c r="B54" s="2"/>
      <c r="C54" s="12" t="s">
        <v>11</v>
      </c>
      <c r="D54" s="12"/>
      <c r="E54" s="21">
        <v>0</v>
      </c>
      <c r="F54" s="21"/>
      <c r="G54" s="21">
        <f>G47</f>
        <v>-43</v>
      </c>
      <c r="H54" s="9"/>
      <c r="I54" s="21">
        <v>0</v>
      </c>
      <c r="J54" s="14"/>
      <c r="K54" s="21">
        <f>K47</f>
        <v>-43</v>
      </c>
      <c r="M54" s="14">
        <f>+O54-241-411</f>
        <v>288</v>
      </c>
      <c r="N54" s="14"/>
      <c r="O54" s="14">
        <f>241+411+288</f>
        <v>940</v>
      </c>
      <c r="Q54" s="14"/>
      <c r="R54" s="14"/>
      <c r="S54" s="14"/>
      <c r="U54" s="14"/>
    </row>
    <row r="55" spans="1:21" ht="15">
      <c r="A55" s="2"/>
      <c r="B55" s="2"/>
      <c r="C55" s="12"/>
      <c r="D55" s="12"/>
      <c r="E55" s="21"/>
      <c r="F55" s="21"/>
      <c r="G55" s="21"/>
      <c r="H55" s="9"/>
      <c r="I55" s="21"/>
      <c r="J55" s="14"/>
      <c r="K55" s="14"/>
      <c r="M55" s="14"/>
      <c r="N55" s="14"/>
      <c r="O55" s="14"/>
      <c r="Q55" s="14"/>
      <c r="R55" s="14"/>
      <c r="S55" s="14"/>
      <c r="U55" s="14"/>
    </row>
    <row r="56" spans="1:21" ht="15.75" thickBot="1">
      <c r="A56" s="2"/>
      <c r="B56" s="2"/>
      <c r="C56" s="12" t="s">
        <v>267</v>
      </c>
      <c r="D56" s="12"/>
      <c r="E56" s="70">
        <f>SUM(E53:E55)</f>
        <v>2079</v>
      </c>
      <c r="F56" s="21"/>
      <c r="G56" s="16">
        <f>SUM(G53:G55)</f>
        <v>1274</v>
      </c>
      <c r="H56" s="9"/>
      <c r="I56" s="70">
        <f>SUM(I53:I55)</f>
        <v>2079</v>
      </c>
      <c r="J56" s="14"/>
      <c r="K56" s="16">
        <f>SUM(K53:K55)</f>
        <v>1274</v>
      </c>
      <c r="M56" s="16">
        <f>+M46</f>
        <v>1399</v>
      </c>
      <c r="N56" s="14"/>
      <c r="O56" s="16">
        <f>+O46</f>
        <v>4382</v>
      </c>
      <c r="Q56" s="14"/>
      <c r="R56" s="14"/>
      <c r="S56" s="14"/>
      <c r="U56" s="14"/>
    </row>
    <row r="57" spans="1:21" ht="16.5" thickBot="1" thickTop="1">
      <c r="A57" s="2"/>
      <c r="B57" s="2"/>
      <c r="C57" s="12"/>
      <c r="D57" s="12"/>
      <c r="E57" s="98"/>
      <c r="F57" s="21"/>
      <c r="G57" s="98"/>
      <c r="H57" s="9"/>
      <c r="I57" s="98"/>
      <c r="J57" s="14"/>
      <c r="K57" s="20"/>
      <c r="M57" s="110"/>
      <c r="N57" s="14"/>
      <c r="O57" s="110"/>
      <c r="Q57" s="14"/>
      <c r="R57" s="14"/>
      <c r="S57" s="14"/>
      <c r="U57" s="14"/>
    </row>
    <row r="58" spans="1:21" ht="16.5" thickBot="1" thickTop="1">
      <c r="A58" s="2"/>
      <c r="B58" s="2"/>
      <c r="C58" s="12" t="s">
        <v>269</v>
      </c>
      <c r="D58" s="12"/>
      <c r="E58" s="98"/>
      <c r="F58" s="98"/>
      <c r="G58" s="98"/>
      <c r="H58" s="125"/>
      <c r="I58" s="98"/>
      <c r="J58" s="20"/>
      <c r="K58" s="20"/>
      <c r="M58" s="110"/>
      <c r="N58" s="14"/>
      <c r="O58" s="110"/>
      <c r="Q58" s="14"/>
      <c r="R58" s="14"/>
      <c r="S58" s="14"/>
      <c r="U58" s="14"/>
    </row>
    <row r="59" spans="1:21" ht="16.5" thickBot="1" thickTop="1">
      <c r="A59" s="2"/>
      <c r="B59" s="2"/>
      <c r="C59" s="12"/>
      <c r="D59" s="12"/>
      <c r="E59" s="98"/>
      <c r="F59" s="98"/>
      <c r="G59" s="98"/>
      <c r="H59" s="125"/>
      <c r="I59" s="98"/>
      <c r="J59" s="20"/>
      <c r="K59" s="20"/>
      <c r="M59" s="110"/>
      <c r="N59" s="14"/>
      <c r="O59" s="110"/>
      <c r="Q59" s="14"/>
      <c r="R59" s="14"/>
      <c r="S59" s="14"/>
      <c r="U59" s="14"/>
    </row>
    <row r="60" spans="3:21" ht="16.5" thickBot="1" thickTop="1">
      <c r="C60" s="12" t="s">
        <v>283</v>
      </c>
      <c r="D60" s="12"/>
      <c r="E60" s="111">
        <f>E34/59777*100</f>
        <v>3.484617829600013</v>
      </c>
      <c r="F60" s="119"/>
      <c r="G60" s="111">
        <f>G34/59777*100</f>
        <v>3.2286665439884907</v>
      </c>
      <c r="H60" s="9"/>
      <c r="I60" s="111">
        <f>I34/59777*100</f>
        <v>3.484617829600013</v>
      </c>
      <c r="J60" s="97"/>
      <c r="K60" s="111">
        <f>K34/59777*100</f>
        <v>3.2286665439884907</v>
      </c>
      <c r="M60" s="111">
        <f>M44/60911*100</f>
        <v>0</v>
      </c>
      <c r="N60" s="21"/>
      <c r="O60" s="111">
        <f>O44/60911*100</f>
        <v>0</v>
      </c>
      <c r="P60" s="5"/>
      <c r="Q60" s="111" t="e">
        <f>#REF!/60911*100</f>
        <v>#REF!</v>
      </c>
      <c r="R60" s="21"/>
      <c r="S60" s="111" t="e">
        <f>#REF!/60911*100</f>
        <v>#REF!</v>
      </c>
      <c r="U60" s="111" t="e">
        <f>#REF!/60911*100</f>
        <v>#REF!</v>
      </c>
    </row>
    <row r="61" spans="3:21" ht="16.5" thickBot="1" thickTop="1">
      <c r="C61" s="12" t="s">
        <v>284</v>
      </c>
      <c r="D61" s="12"/>
      <c r="E61" s="111">
        <f>E36/59777*100</f>
        <v>-0.006691536878732623</v>
      </c>
      <c r="F61" s="119"/>
      <c r="G61" s="111">
        <f>G36/59777*100</f>
        <v>-1.0974120481121503</v>
      </c>
      <c r="H61" s="9"/>
      <c r="I61" s="111">
        <f>I36/59777*100</f>
        <v>-0.006691536878732623</v>
      </c>
      <c r="J61" s="97"/>
      <c r="K61" s="111">
        <f>K36/59777*100</f>
        <v>-1.0974120481121503</v>
      </c>
      <c r="M61" s="111">
        <f>+M60</f>
        <v>0</v>
      </c>
      <c r="N61" s="21"/>
      <c r="O61" s="111">
        <f>+O60</f>
        <v>0</v>
      </c>
      <c r="P61" s="112"/>
      <c r="Q61" s="111" t="e">
        <f>+Q60</f>
        <v>#REF!</v>
      </c>
      <c r="R61" s="21"/>
      <c r="S61" s="111" t="e">
        <f>+S60</f>
        <v>#REF!</v>
      </c>
      <c r="U61" s="111" t="e">
        <f>+U60</f>
        <v>#REF!</v>
      </c>
    </row>
    <row r="62" spans="3:21" ht="16.5" thickBot="1" thickTop="1">
      <c r="C62" s="12" t="s">
        <v>285</v>
      </c>
      <c r="D62" s="12"/>
      <c r="E62" s="111">
        <f>E46/59777*100</f>
        <v>3.4779262927212806</v>
      </c>
      <c r="F62" s="119"/>
      <c r="G62" s="111">
        <f>G46/59777*100</f>
        <v>2.203188517322716</v>
      </c>
      <c r="H62" s="9"/>
      <c r="I62" s="111">
        <f>I46/59777*100</f>
        <v>3.4779262927212806</v>
      </c>
      <c r="J62" s="97"/>
      <c r="K62" s="111">
        <f>K46/59777*100</f>
        <v>2.203188517322716</v>
      </c>
      <c r="M62" s="111">
        <f>M46/60911*100</f>
        <v>2.296793682586068</v>
      </c>
      <c r="N62" s="21"/>
      <c r="O62" s="111">
        <f>O46/60911*100</f>
        <v>7.194102871402539</v>
      </c>
      <c r="P62" s="5"/>
      <c r="Q62" s="111" t="e">
        <f>#REF!/60911*100</f>
        <v>#REF!</v>
      </c>
      <c r="R62" s="21"/>
      <c r="S62" s="111" t="e">
        <f>#REF!/60911*100</f>
        <v>#REF!</v>
      </c>
      <c r="U62" s="111" t="e">
        <f>#REF!/60911*100</f>
        <v>#REF!</v>
      </c>
    </row>
    <row r="63" spans="3:21" ht="16.5" thickBot="1" thickTop="1">
      <c r="C63" s="12" t="s">
        <v>226</v>
      </c>
      <c r="D63" s="12"/>
      <c r="E63" s="111">
        <f>+E62</f>
        <v>3.4779262927212806</v>
      </c>
      <c r="F63" s="119"/>
      <c r="G63" s="111">
        <f>+G62</f>
        <v>2.203188517322716</v>
      </c>
      <c r="H63" s="9"/>
      <c r="I63" s="111">
        <f>+I62</f>
        <v>3.4779262927212806</v>
      </c>
      <c r="J63" s="97"/>
      <c r="K63" s="111">
        <f>+K62</f>
        <v>2.203188517322716</v>
      </c>
      <c r="M63" s="111">
        <f>+M62</f>
        <v>2.296793682586068</v>
      </c>
      <c r="N63" s="21"/>
      <c r="O63" s="111">
        <f>+O62</f>
        <v>7.194102871402539</v>
      </c>
      <c r="P63" s="112"/>
      <c r="Q63" s="111" t="e">
        <f>+Q62</f>
        <v>#REF!</v>
      </c>
      <c r="R63" s="21"/>
      <c r="S63" s="111" t="e">
        <f>+S62</f>
        <v>#REF!</v>
      </c>
      <c r="U63" s="111" t="e">
        <f>+U62</f>
        <v>#REF!</v>
      </c>
    </row>
    <row r="64" spans="3:19" ht="15.75" thickTop="1">
      <c r="C64" s="12"/>
      <c r="D64" s="12"/>
      <c r="E64" s="120"/>
      <c r="F64" s="120"/>
      <c r="G64" s="120"/>
      <c r="H64" s="120"/>
      <c r="I64" s="120"/>
      <c r="J64" s="12"/>
      <c r="M64" s="113"/>
      <c r="N64" s="14"/>
      <c r="O64" s="113"/>
      <c r="P64" s="8"/>
      <c r="Q64" s="113"/>
      <c r="R64" s="14"/>
      <c r="S64" s="113"/>
    </row>
    <row r="65" spans="3:15" ht="12.75">
      <c r="C65" s="11" t="s">
        <v>227</v>
      </c>
      <c r="D65" s="11"/>
      <c r="E65" s="121"/>
      <c r="F65" s="121"/>
      <c r="G65" s="121"/>
      <c r="H65" s="121"/>
      <c r="I65" s="121"/>
      <c r="J65" s="11"/>
      <c r="M65" s="31"/>
      <c r="N65" s="31"/>
      <c r="O65" s="31"/>
    </row>
    <row r="66" spans="3:15" ht="12.75">
      <c r="C66" s="11" t="s">
        <v>280</v>
      </c>
      <c r="D66" s="11"/>
      <c r="E66" s="11"/>
      <c r="F66" s="11"/>
      <c r="G66" s="11"/>
      <c r="H66" s="11"/>
      <c r="I66" s="11"/>
      <c r="J66" s="11"/>
      <c r="M66" s="31"/>
      <c r="N66" s="31"/>
      <c r="O66" s="31"/>
    </row>
    <row r="67" spans="1:16" s="7" customFormat="1" ht="1.5" customHeight="1" hidden="1">
      <c r="A67" s="6"/>
      <c r="B67" s="6"/>
      <c r="C67" s="6"/>
      <c r="D67" s="6"/>
      <c r="E67" s="6"/>
      <c r="F67" s="6"/>
      <c r="G67" s="6"/>
      <c r="H67" s="6"/>
      <c r="I67" s="6"/>
      <c r="J67" s="6"/>
      <c r="K67" s="6"/>
      <c r="L67" s="6"/>
      <c r="M67" s="6"/>
      <c r="N67" s="6"/>
      <c r="O67" s="6"/>
      <c r="P67" s="6"/>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J69" s="5"/>
      <c r="K69" s="114" t="s">
        <v>228</v>
      </c>
      <c r="L69" s="5"/>
      <c r="M69" s="5"/>
      <c r="N69" s="5"/>
      <c r="O69" s="5"/>
      <c r="P69" s="5"/>
    </row>
    <row r="74" ht="18.75" customHeight="1"/>
  </sheetData>
  <sheetProtection/>
  <mergeCells count="3">
    <mergeCell ref="A5:S5"/>
    <mergeCell ref="A7:S7"/>
    <mergeCell ref="A8:L8"/>
  </mergeCells>
  <printOptions/>
  <pageMargins left="0.5" right="0.25" top="0.74" bottom="0.25" header="0.5" footer="0.2"/>
  <pageSetup horizontalDpi="180" verticalDpi="18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Sheet8">
    <tabColor indexed="11"/>
  </sheetPr>
  <dimension ref="A5:K80"/>
  <sheetViews>
    <sheetView showGridLines="0" view="pageBreakPreview" zoomScaleNormal="75" zoomScaleSheetLayoutView="100" zoomScalePageLayoutView="0" workbookViewId="0" topLeftCell="A2">
      <selection activeCell="L16" sqref="L16"/>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8.7109375" style="1" customWidth="1"/>
    <col min="8" max="8" width="6.140625" style="1" customWidth="1"/>
    <col min="9" max="9" width="18.7109375" style="1" customWidth="1"/>
    <col min="10" max="10" width="5.140625" style="1" hidden="1" customWidth="1"/>
    <col min="11" max="11" width="12.421875" style="1" hidden="1" customWidth="1"/>
    <col min="12" max="16384" width="9.140625" style="1" customWidth="1"/>
  </cols>
  <sheetData>
    <row r="1" ht="12.75"/>
    <row r="2" ht="12.75"/>
    <row r="3" ht="12.75"/>
    <row r="4" ht="15.75" customHeight="1"/>
    <row r="5" spans="1:11" ht="15.75" customHeight="1">
      <c r="A5" s="68"/>
      <c r="B5" s="144" t="s">
        <v>220</v>
      </c>
      <c r="C5" s="144"/>
      <c r="D5" s="144"/>
      <c r="E5" s="144"/>
      <c r="F5" s="144"/>
      <c r="G5" s="144"/>
      <c r="H5" s="144"/>
      <c r="I5" s="144"/>
      <c r="J5" s="68"/>
      <c r="K5" s="68"/>
    </row>
    <row r="7" spans="2:11" ht="14.25">
      <c r="B7" s="142" t="s">
        <v>263</v>
      </c>
      <c r="C7" s="142"/>
      <c r="D7" s="142"/>
      <c r="E7" s="142"/>
      <c r="F7" s="142"/>
      <c r="G7" s="142"/>
      <c r="H7" s="142"/>
      <c r="I7" s="142"/>
      <c r="J7" s="142"/>
      <c r="K7" s="142"/>
    </row>
    <row r="8" spans="2:11" ht="14.25">
      <c r="B8" s="142" t="s">
        <v>298</v>
      </c>
      <c r="C8" s="142"/>
      <c r="D8" s="142"/>
      <c r="E8" s="142"/>
      <c r="F8" s="142"/>
      <c r="G8" s="142"/>
      <c r="H8" s="142"/>
      <c r="I8" s="142"/>
      <c r="J8" s="142"/>
      <c r="K8" s="142"/>
    </row>
    <row r="11" spans="7:11" ht="14.25">
      <c r="G11" s="18" t="s">
        <v>80</v>
      </c>
      <c r="I11" s="18" t="s">
        <v>80</v>
      </c>
      <c r="K11" s="18" t="s">
        <v>80</v>
      </c>
    </row>
    <row r="12" spans="7:11" ht="14.25">
      <c r="G12" s="18" t="s">
        <v>229</v>
      </c>
      <c r="I12" s="18" t="s">
        <v>229</v>
      </c>
      <c r="K12" s="18" t="s">
        <v>229</v>
      </c>
    </row>
    <row r="13" spans="7:11" ht="14.25">
      <c r="G13" s="115" t="s">
        <v>299</v>
      </c>
      <c r="I13" s="115" t="s">
        <v>309</v>
      </c>
      <c r="K13" s="115" t="s">
        <v>230</v>
      </c>
    </row>
    <row r="14" spans="7:11" ht="15">
      <c r="G14" s="127" t="s">
        <v>19</v>
      </c>
      <c r="I14" s="127" t="s">
        <v>19</v>
      </c>
      <c r="K14" s="10" t="s">
        <v>19</v>
      </c>
    </row>
    <row r="15" ht="15">
      <c r="K15" s="2"/>
    </row>
    <row r="16" spans="2:11" ht="15">
      <c r="B16" s="2" t="s">
        <v>8</v>
      </c>
      <c r="C16" s="2"/>
      <c r="D16" s="2"/>
      <c r="G16" s="72"/>
      <c r="I16" s="72"/>
      <c r="K16" s="14">
        <v>-3490</v>
      </c>
    </row>
    <row r="17" spans="2:11" ht="15">
      <c r="B17" s="2"/>
      <c r="C17" s="118" t="s">
        <v>286</v>
      </c>
      <c r="D17" s="2"/>
      <c r="G17" s="72">
        <f>-2536</f>
        <v>-2536</v>
      </c>
      <c r="I17" s="72">
        <v>2576</v>
      </c>
      <c r="K17" s="14"/>
    </row>
    <row r="18" spans="2:11" ht="15">
      <c r="B18" s="2"/>
      <c r="C18" s="118" t="s">
        <v>287</v>
      </c>
      <c r="D18" s="2"/>
      <c r="G18" s="72">
        <f>-2</f>
        <v>-2</v>
      </c>
      <c r="I18" s="72">
        <f>-4</f>
        <v>-4</v>
      </c>
      <c r="K18" s="14"/>
    </row>
    <row r="19" spans="2:11" ht="15">
      <c r="B19" s="2"/>
      <c r="C19" s="2"/>
      <c r="D19" s="2"/>
      <c r="G19" s="126">
        <f>SUM(G17:G18)</f>
        <v>-2538</v>
      </c>
      <c r="I19" s="126">
        <f>SUM(I17:I18)</f>
        <v>2572</v>
      </c>
      <c r="K19" s="14"/>
    </row>
    <row r="20" spans="2:11" ht="15">
      <c r="B20" s="2"/>
      <c r="C20" s="2"/>
      <c r="D20" s="2"/>
      <c r="G20" s="20"/>
      <c r="H20" s="8"/>
      <c r="I20" s="20"/>
      <c r="K20" s="14"/>
    </row>
    <row r="21" spans="2:11" ht="15">
      <c r="B21" s="116" t="s">
        <v>231</v>
      </c>
      <c r="C21" s="116"/>
      <c r="D21" s="116"/>
      <c r="G21" s="72"/>
      <c r="I21" s="72"/>
      <c r="K21" s="14"/>
    </row>
    <row r="22" spans="2:11" ht="15">
      <c r="B22" s="2" t="s">
        <v>232</v>
      </c>
      <c r="C22" s="2"/>
      <c r="D22" s="2"/>
      <c r="G22" s="72">
        <v>3362</v>
      </c>
      <c r="I22" s="72">
        <v>3427</v>
      </c>
      <c r="K22" s="14">
        <v>1664</v>
      </c>
    </row>
    <row r="23" spans="2:11" ht="15">
      <c r="B23" s="2" t="s">
        <v>233</v>
      </c>
      <c r="C23" s="2"/>
      <c r="D23" s="2"/>
      <c r="G23" s="117">
        <v>829</v>
      </c>
      <c r="I23" s="117">
        <v>1375</v>
      </c>
      <c r="K23" s="60">
        <v>839</v>
      </c>
    </row>
    <row r="24" spans="2:11" ht="15">
      <c r="B24" s="2" t="s">
        <v>234</v>
      </c>
      <c r="C24" s="2"/>
      <c r="D24" s="2"/>
      <c r="G24" s="14">
        <f>+G19+G22+G23</f>
        <v>1653</v>
      </c>
      <c r="I24" s="14">
        <f>+I19+I22+I23</f>
        <v>7374</v>
      </c>
      <c r="K24" s="14">
        <f>+K16+K22+K23</f>
        <v>-987</v>
      </c>
    </row>
    <row r="25" spans="2:11" ht="6" customHeight="1">
      <c r="B25" s="2"/>
      <c r="C25" s="2"/>
      <c r="D25" s="2"/>
      <c r="G25" s="72"/>
      <c r="I25" s="72"/>
      <c r="K25" s="14"/>
    </row>
    <row r="26" spans="2:11" ht="15">
      <c r="B26" s="2" t="s">
        <v>235</v>
      </c>
      <c r="C26" s="2"/>
      <c r="D26" s="2"/>
      <c r="G26" s="72"/>
      <c r="I26" s="72"/>
      <c r="K26" s="14"/>
    </row>
    <row r="27" spans="2:11" ht="15">
      <c r="B27" s="2" t="s">
        <v>236</v>
      </c>
      <c r="C27" s="2"/>
      <c r="D27" s="2"/>
      <c r="G27" s="72">
        <v>5640</v>
      </c>
      <c r="I27" s="72">
        <v>8270</v>
      </c>
      <c r="K27" s="21">
        <v>-15104</v>
      </c>
    </row>
    <row r="28" spans="2:11" ht="15">
      <c r="B28" s="2" t="s">
        <v>237</v>
      </c>
      <c r="C28" s="2"/>
      <c r="D28" s="2"/>
      <c r="G28" s="117">
        <v>4976</v>
      </c>
      <c r="I28" s="117">
        <f>-16022</f>
        <v>-16022</v>
      </c>
      <c r="K28" s="60">
        <v>3963</v>
      </c>
    </row>
    <row r="29" spans="2:11" ht="15">
      <c r="B29" s="2"/>
      <c r="C29" s="2"/>
      <c r="D29" s="2"/>
      <c r="G29" s="21">
        <f>SUM(G27:G28)</f>
        <v>10616</v>
      </c>
      <c r="I29" s="21">
        <f>SUM(I27:I28)</f>
        <v>-7752</v>
      </c>
      <c r="K29" s="21">
        <f>SUM(K27:K28)</f>
        <v>-11141</v>
      </c>
    </row>
    <row r="30" spans="2:11" ht="15" customHeight="1">
      <c r="B30" s="2"/>
      <c r="C30" s="2"/>
      <c r="D30" s="2"/>
      <c r="G30" s="72"/>
      <c r="I30" s="72"/>
      <c r="K30" s="21"/>
    </row>
    <row r="31" spans="2:11" ht="15">
      <c r="B31" s="2" t="s">
        <v>238</v>
      </c>
      <c r="C31" s="2"/>
      <c r="D31" s="2"/>
      <c r="G31" s="21">
        <f>+G29+G24</f>
        <v>12269</v>
      </c>
      <c r="I31" s="21">
        <f>+I29+I24</f>
        <v>-378</v>
      </c>
      <c r="K31" s="21">
        <f>+K29+K24</f>
        <v>-12128</v>
      </c>
    </row>
    <row r="32" spans="2:11" ht="9" customHeight="1">
      <c r="B32" s="2"/>
      <c r="C32" s="2"/>
      <c r="D32" s="2"/>
      <c r="G32" s="72"/>
      <c r="I32" s="72"/>
      <c r="K32" s="21"/>
    </row>
    <row r="33" spans="2:11" ht="15">
      <c r="B33" s="2" t="s">
        <v>239</v>
      </c>
      <c r="C33" s="2"/>
      <c r="D33" s="2"/>
      <c r="G33" s="72">
        <f>-632</f>
        <v>-632</v>
      </c>
      <c r="I33" s="72">
        <f>-285</f>
        <v>-285</v>
      </c>
      <c r="K33" s="21">
        <v>-277</v>
      </c>
    </row>
    <row r="34" spans="2:11" ht="15">
      <c r="B34" s="2" t="s">
        <v>240</v>
      </c>
      <c r="C34" s="2"/>
      <c r="D34" s="2"/>
      <c r="G34" s="72">
        <f>-1176</f>
        <v>-1176</v>
      </c>
      <c r="I34" s="72">
        <f>-1380</f>
        <v>-1380</v>
      </c>
      <c r="K34" s="21">
        <v>-851</v>
      </c>
    </row>
    <row r="35" spans="2:11" ht="15">
      <c r="B35" s="2" t="s">
        <v>241</v>
      </c>
      <c r="C35" s="2"/>
      <c r="D35" s="2"/>
      <c r="G35" s="67">
        <f>+G34+G33+G29+G24</f>
        <v>10461</v>
      </c>
      <c r="I35" s="67">
        <f>+I34+I33+I29+I24</f>
        <v>-2043</v>
      </c>
      <c r="K35" s="67">
        <f>+K34+K33+K29+K24</f>
        <v>-13256</v>
      </c>
    </row>
    <row r="36" spans="2:11" ht="9.75" customHeight="1">
      <c r="B36" s="2"/>
      <c r="C36" s="2"/>
      <c r="D36" s="2"/>
      <c r="G36" s="72"/>
      <c r="I36" s="72"/>
      <c r="K36" s="14"/>
    </row>
    <row r="37" spans="2:11" ht="12.75" customHeight="1">
      <c r="B37" s="2" t="s">
        <v>242</v>
      </c>
      <c r="C37" s="2"/>
      <c r="D37" s="2"/>
      <c r="G37" s="72"/>
      <c r="I37" s="72"/>
      <c r="K37" s="14"/>
    </row>
    <row r="38" spans="2:11" ht="9.75" customHeight="1">
      <c r="B38" s="2"/>
      <c r="C38" s="2"/>
      <c r="D38" s="2"/>
      <c r="G38" s="72"/>
      <c r="I38" s="72"/>
      <c r="K38" s="14"/>
    </row>
    <row r="39" spans="2:11" ht="15">
      <c r="B39" s="2"/>
      <c r="C39" s="118" t="s">
        <v>243</v>
      </c>
      <c r="D39" s="2"/>
      <c r="G39" s="72">
        <v>120</v>
      </c>
      <c r="I39" s="72">
        <v>25</v>
      </c>
      <c r="K39" s="21">
        <v>6</v>
      </c>
    </row>
    <row r="40" spans="2:11" ht="15">
      <c r="B40" s="2"/>
      <c r="C40" s="118" t="s">
        <v>307</v>
      </c>
      <c r="D40" s="2"/>
      <c r="G40" s="72">
        <v>84</v>
      </c>
      <c r="I40" s="72">
        <v>0</v>
      </c>
      <c r="K40" s="21"/>
    </row>
    <row r="41" spans="2:11" ht="15">
      <c r="B41" s="2"/>
      <c r="C41" s="118" t="s">
        <v>273</v>
      </c>
      <c r="D41" s="2"/>
      <c r="G41" s="72">
        <v>0</v>
      </c>
      <c r="I41" s="72">
        <v>1</v>
      </c>
      <c r="K41" s="21"/>
    </row>
    <row r="42" spans="2:11" ht="15" hidden="1">
      <c r="B42" s="2"/>
      <c r="C42" s="118" t="s">
        <v>278</v>
      </c>
      <c r="D42" s="2"/>
      <c r="G42" s="72"/>
      <c r="I42" s="72"/>
      <c r="K42" s="21"/>
    </row>
    <row r="43" spans="2:11" ht="15" hidden="1">
      <c r="B43" s="2"/>
      <c r="C43" s="118" t="s">
        <v>244</v>
      </c>
      <c r="D43" s="2"/>
      <c r="G43" s="72">
        <v>0</v>
      </c>
      <c r="I43" s="72">
        <v>0</v>
      </c>
      <c r="K43" s="21">
        <v>0</v>
      </c>
    </row>
    <row r="44" spans="2:11" ht="15" hidden="1">
      <c r="B44" s="2"/>
      <c r="C44" s="118" t="s">
        <v>245</v>
      </c>
      <c r="D44" s="2"/>
      <c r="G44" s="72">
        <v>0</v>
      </c>
      <c r="I44" s="72">
        <v>0</v>
      </c>
      <c r="K44" s="21">
        <v>0</v>
      </c>
    </row>
    <row r="45" spans="2:11" ht="15" hidden="1">
      <c r="B45" s="2"/>
      <c r="C45" s="118" t="s">
        <v>272</v>
      </c>
      <c r="D45" s="2"/>
      <c r="G45" s="72">
        <v>0</v>
      </c>
      <c r="I45" s="72">
        <v>0</v>
      </c>
      <c r="K45" s="21"/>
    </row>
    <row r="46" spans="2:11" ht="15" hidden="1">
      <c r="B46" s="2"/>
      <c r="C46" s="118" t="s">
        <v>293</v>
      </c>
      <c r="D46" s="2"/>
      <c r="G46" s="72">
        <v>0</v>
      </c>
      <c r="I46" s="21">
        <v>0</v>
      </c>
      <c r="K46" s="21"/>
    </row>
    <row r="47" spans="2:11" ht="15">
      <c r="B47" s="2"/>
      <c r="C47" s="118" t="s">
        <v>246</v>
      </c>
      <c r="D47" s="2"/>
      <c r="G47" s="21">
        <f>-2331</f>
        <v>-2331</v>
      </c>
      <c r="I47" s="21">
        <f>-1614</f>
        <v>-1614</v>
      </c>
      <c r="K47" s="21">
        <v>-1565</v>
      </c>
    </row>
    <row r="48" spans="2:11" ht="15" hidden="1">
      <c r="B48" s="2"/>
      <c r="C48" s="118" t="s">
        <v>277</v>
      </c>
      <c r="D48" s="2"/>
      <c r="G48" s="21"/>
      <c r="I48" s="72">
        <v>0</v>
      </c>
      <c r="K48" s="21"/>
    </row>
    <row r="49" spans="2:11" ht="15" hidden="1">
      <c r="B49" s="2"/>
      <c r="C49" s="118" t="s">
        <v>247</v>
      </c>
      <c r="D49" s="2"/>
      <c r="G49" s="72">
        <v>0</v>
      </c>
      <c r="I49" s="72">
        <v>0</v>
      </c>
      <c r="K49" s="21"/>
    </row>
    <row r="50" spans="2:11" ht="15" hidden="1">
      <c r="B50" s="2"/>
      <c r="C50" s="118" t="s">
        <v>248</v>
      </c>
      <c r="D50" s="2"/>
      <c r="G50" s="72">
        <v>0</v>
      </c>
      <c r="I50" s="72"/>
      <c r="K50" s="21">
        <v>0</v>
      </c>
    </row>
    <row r="51" spans="2:11" ht="15" customHeight="1">
      <c r="B51" s="2"/>
      <c r="C51" s="118" t="s">
        <v>250</v>
      </c>
      <c r="D51" s="2"/>
      <c r="G51" s="72">
        <v>49</v>
      </c>
      <c r="I51" s="72">
        <v>81</v>
      </c>
      <c r="K51" s="21">
        <v>14</v>
      </c>
    </row>
    <row r="52" spans="2:11" ht="15" customHeight="1">
      <c r="B52" s="2"/>
      <c r="C52" s="118" t="s">
        <v>249</v>
      </c>
      <c r="D52" s="2"/>
      <c r="G52" s="72">
        <v>1</v>
      </c>
      <c r="I52" s="72">
        <v>0</v>
      </c>
      <c r="K52" s="21"/>
    </row>
    <row r="53" spans="2:11" ht="15" hidden="1">
      <c r="B53" s="2"/>
      <c r="C53" s="118" t="s">
        <v>251</v>
      </c>
      <c r="D53" s="2"/>
      <c r="G53" s="72">
        <v>0</v>
      </c>
      <c r="I53" s="72">
        <v>0</v>
      </c>
      <c r="K53" s="21">
        <v>0</v>
      </c>
    </row>
    <row r="54" spans="2:11" ht="17.25" customHeight="1">
      <c r="B54" s="2"/>
      <c r="C54" s="2"/>
      <c r="D54" s="2"/>
      <c r="G54" s="67">
        <f>SUM(G39:G53)</f>
        <v>-2077</v>
      </c>
      <c r="I54" s="67">
        <f>SUM(I39:I53)</f>
        <v>-1507</v>
      </c>
      <c r="K54" s="67">
        <f>SUM(K39:K53)</f>
        <v>-1545</v>
      </c>
    </row>
    <row r="55" spans="2:11" ht="9.75" customHeight="1">
      <c r="B55" s="2"/>
      <c r="C55" s="2"/>
      <c r="D55" s="2"/>
      <c r="G55" s="72"/>
      <c r="I55" s="72"/>
      <c r="K55" s="14"/>
    </row>
    <row r="56" spans="2:11" ht="17.25" customHeight="1">
      <c r="B56" s="2" t="s">
        <v>252</v>
      </c>
      <c r="C56" s="2"/>
      <c r="D56" s="2"/>
      <c r="G56" s="72"/>
      <c r="I56" s="72"/>
      <c r="K56" s="14"/>
    </row>
    <row r="57" spans="2:11" ht="15" hidden="1">
      <c r="B57" s="2"/>
      <c r="C57" s="118" t="s">
        <v>253</v>
      </c>
      <c r="D57" s="2"/>
      <c r="G57" s="72">
        <v>0</v>
      </c>
      <c r="I57" s="72"/>
      <c r="K57" s="14">
        <v>0</v>
      </c>
    </row>
    <row r="58" spans="2:11" ht="15" hidden="1">
      <c r="B58" s="2"/>
      <c r="C58" s="118" t="s">
        <v>254</v>
      </c>
      <c r="D58" s="2"/>
      <c r="G58" s="72"/>
      <c r="K58" s="14">
        <v>0</v>
      </c>
    </row>
    <row r="59" spans="2:11" ht="15">
      <c r="B59" s="2"/>
      <c r="C59" s="118" t="s">
        <v>255</v>
      </c>
      <c r="D59" s="2"/>
      <c r="G59" s="72">
        <f>-7352</f>
        <v>-7352</v>
      </c>
      <c r="I59" s="72">
        <v>92</v>
      </c>
      <c r="K59" s="14">
        <v>11430</v>
      </c>
    </row>
    <row r="60" spans="2:11" ht="15" hidden="1">
      <c r="B60" s="2"/>
      <c r="C60" s="118" t="s">
        <v>256</v>
      </c>
      <c r="D60" s="2"/>
      <c r="G60" s="72">
        <v>0</v>
      </c>
      <c r="I60" s="72"/>
      <c r="K60" s="14"/>
    </row>
    <row r="61" spans="2:11" ht="15.75" thickBot="1">
      <c r="B61" s="2"/>
      <c r="C61" s="2"/>
      <c r="D61" s="2"/>
      <c r="G61" s="16">
        <f>+G60+G59+G57</f>
        <v>-7352</v>
      </c>
      <c r="I61" s="16">
        <f>+I60+I59</f>
        <v>92</v>
      </c>
      <c r="K61" s="16">
        <f>SUM(K57:K59)</f>
        <v>11430</v>
      </c>
    </row>
    <row r="62" spans="2:11" s="7" customFormat="1" ht="12" customHeight="1" thickTop="1">
      <c r="B62" s="2"/>
      <c r="C62" s="2"/>
      <c r="D62" s="2"/>
      <c r="G62" s="72"/>
      <c r="I62" s="72"/>
      <c r="K62" s="14"/>
    </row>
    <row r="63" spans="2:11" s="7" customFormat="1" ht="19.5" customHeight="1">
      <c r="B63" s="2"/>
      <c r="C63" s="2"/>
      <c r="D63" s="2"/>
      <c r="G63" s="72"/>
      <c r="I63" s="72"/>
      <c r="K63" s="14"/>
    </row>
    <row r="64" spans="2:11" ht="15" customHeight="1">
      <c r="B64" s="2" t="s">
        <v>257</v>
      </c>
      <c r="C64" s="2"/>
      <c r="D64" s="2"/>
      <c r="G64" s="14">
        <f>+G35+G54+G61</f>
        <v>1032</v>
      </c>
      <c r="I64" s="14">
        <f>+I35+I54+I61</f>
        <v>-3458</v>
      </c>
      <c r="K64" s="14">
        <f>+K35+K54+K61</f>
        <v>-3371</v>
      </c>
    </row>
    <row r="65" spans="2:11" ht="17.25" customHeight="1">
      <c r="B65" s="2"/>
      <c r="C65" s="2"/>
      <c r="D65" s="2"/>
      <c r="G65" s="72"/>
      <c r="I65" s="72"/>
      <c r="K65" s="14"/>
    </row>
    <row r="66" spans="2:11" ht="15">
      <c r="B66" s="2" t="s">
        <v>258</v>
      </c>
      <c r="C66" s="2"/>
      <c r="D66" s="2"/>
      <c r="E66" s="2"/>
      <c r="G66" s="72">
        <f>-7577</f>
        <v>-7577</v>
      </c>
      <c r="I66" s="72">
        <f>-12200</f>
        <v>-12200</v>
      </c>
      <c r="K66" s="14">
        <v>-12837</v>
      </c>
    </row>
    <row r="67" spans="2:11" ht="18.75" customHeight="1" thickBot="1">
      <c r="B67" s="2" t="s">
        <v>308</v>
      </c>
      <c r="C67" s="2"/>
      <c r="D67" s="2"/>
      <c r="G67" s="16">
        <f>+G66+G64</f>
        <v>-6545</v>
      </c>
      <c r="I67" s="16">
        <f>+I66+I64</f>
        <v>-15658</v>
      </c>
      <c r="K67" s="16">
        <f>+K66+K64</f>
        <v>-16208</v>
      </c>
    </row>
    <row r="68" spans="2:11" ht="15.75" thickTop="1">
      <c r="B68" s="2"/>
      <c r="C68" s="2"/>
      <c r="D68" s="2"/>
      <c r="G68" s="72"/>
      <c r="I68" s="72"/>
      <c r="K68" s="14"/>
    </row>
    <row r="69" spans="2:11" ht="15">
      <c r="B69" s="2" t="s">
        <v>259</v>
      </c>
      <c r="C69" s="2"/>
      <c r="D69" s="2"/>
      <c r="G69" s="72"/>
      <c r="I69" s="72"/>
      <c r="K69" s="14"/>
    </row>
    <row r="70" spans="2:11" ht="15">
      <c r="B70" s="2" t="s">
        <v>260</v>
      </c>
      <c r="C70" s="2"/>
      <c r="D70" s="2"/>
      <c r="G70" s="72">
        <v>1650</v>
      </c>
      <c r="I70" s="72">
        <v>1552</v>
      </c>
      <c r="K70" s="14">
        <v>302</v>
      </c>
    </row>
    <row r="71" spans="2:11" ht="15">
      <c r="B71" s="2" t="s">
        <v>166</v>
      </c>
      <c r="C71" s="2"/>
      <c r="D71" s="2"/>
      <c r="G71" s="72">
        <f>-8195</f>
        <v>-8195</v>
      </c>
      <c r="I71" s="72">
        <f>-17210</f>
        <v>-17210</v>
      </c>
      <c r="K71" s="14">
        <v>-16510</v>
      </c>
    </row>
    <row r="72" spans="2:9" ht="15.75" thickBot="1">
      <c r="B72" s="2"/>
      <c r="C72" s="2"/>
      <c r="D72" s="2"/>
      <c r="G72" s="16">
        <f>SUM(G70:G71)</f>
        <v>-6545</v>
      </c>
      <c r="I72" s="16">
        <f>SUM(I70:I71)</f>
        <v>-15658</v>
      </c>
    </row>
    <row r="73" spans="2:7" ht="15.75" thickTop="1">
      <c r="B73" s="2"/>
      <c r="C73" s="2"/>
      <c r="D73" s="2"/>
      <c r="G73" s="58"/>
    </row>
    <row r="74" spans="2:9" ht="12.75">
      <c r="B74" s="11" t="s">
        <v>261</v>
      </c>
      <c r="E74" s="31"/>
      <c r="F74" s="31"/>
      <c r="G74" s="31"/>
      <c r="H74" s="31"/>
      <c r="I74" s="31"/>
    </row>
    <row r="75" spans="2:9" ht="12.75">
      <c r="B75" s="11" t="s">
        <v>297</v>
      </c>
      <c r="E75" s="31"/>
      <c r="F75" s="31"/>
      <c r="G75" s="31"/>
      <c r="H75" s="31"/>
      <c r="I75" s="31"/>
    </row>
    <row r="76" spans="2:9" ht="15">
      <c r="B76" s="2"/>
      <c r="C76" s="2"/>
      <c r="D76" s="2"/>
      <c r="I76" s="106"/>
    </row>
    <row r="77" spans="2:4" ht="15">
      <c r="B77" s="2"/>
      <c r="C77" s="2"/>
      <c r="D77" s="2"/>
    </row>
    <row r="78" spans="2:4" ht="15">
      <c r="B78" s="2"/>
      <c r="C78" s="2"/>
      <c r="D78" s="2"/>
    </row>
    <row r="79" spans="2:4" ht="15">
      <c r="B79" s="2"/>
      <c r="C79" s="2"/>
      <c r="D79" s="2"/>
    </row>
    <row r="80" spans="2:4" ht="15">
      <c r="B80" s="2"/>
      <c r="C80" s="2"/>
      <c r="D80" s="2"/>
    </row>
  </sheetData>
  <sheetProtection/>
  <mergeCells count="3">
    <mergeCell ref="B7:K7"/>
    <mergeCell ref="B8:K8"/>
    <mergeCell ref="B5:I5"/>
  </mergeCells>
  <printOptions horizontalCentered="1" verticalCentered="1"/>
  <pageMargins left="0.75" right="0.75" top="0.59" bottom="1" header="0.5" footer="0.5"/>
  <pageSetup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Sheet9"/>
  <dimension ref="B5:R69"/>
  <sheetViews>
    <sheetView showGridLines="0" tabSelected="1" view="pageBreakPreview" zoomScaleNormal="80" zoomScaleSheetLayoutView="100" zoomScalePageLayoutView="0" workbookViewId="0" topLeftCell="A1">
      <selection activeCell="F22" sqref="F22"/>
    </sheetView>
  </sheetViews>
  <sheetFormatPr defaultColWidth="9.140625" defaultRowHeight="12.75"/>
  <cols>
    <col min="1" max="1" width="9.140625" style="1" customWidth="1"/>
    <col min="2" max="2" width="24.42187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10.8515625" style="1" hidden="1" customWidth="1"/>
    <col min="17" max="17" width="1.1484375" style="1" hidden="1" customWidth="1"/>
    <col min="18" max="18" width="10.28125" style="1" bestFit="1" customWidth="1"/>
    <col min="19" max="16384" width="9.140625" style="1" customWidth="1"/>
  </cols>
  <sheetData>
    <row r="2" ht="12.75"/>
    <row r="3" ht="12.75"/>
    <row r="4" ht="12.75"/>
    <row r="5" spans="2:15" ht="15.75">
      <c r="B5" s="134" t="s">
        <v>220</v>
      </c>
      <c r="C5" s="134"/>
      <c r="D5" s="134"/>
      <c r="E5" s="134"/>
      <c r="F5" s="134"/>
      <c r="G5" s="134"/>
      <c r="H5" s="134"/>
      <c r="I5" s="134"/>
      <c r="J5" s="134"/>
      <c r="K5" s="134"/>
      <c r="L5" s="134"/>
      <c r="M5" s="134"/>
      <c r="N5" s="134"/>
      <c r="O5" s="105"/>
    </row>
    <row r="6" spans="2:15" ht="15.75">
      <c r="B6" s="105"/>
      <c r="C6" s="105"/>
      <c r="D6" s="105"/>
      <c r="E6" s="105"/>
      <c r="F6" s="105"/>
      <c r="G6" s="105"/>
      <c r="H6" s="105"/>
      <c r="I6" s="105"/>
      <c r="J6" s="105"/>
      <c r="K6" s="105"/>
      <c r="L6" s="105"/>
      <c r="M6" s="105"/>
      <c r="N6" s="105"/>
      <c r="O6" s="105"/>
    </row>
    <row r="7" spans="2:15" ht="15.75">
      <c r="B7" s="133" t="s">
        <v>24</v>
      </c>
      <c r="C7" s="133"/>
      <c r="D7" s="133"/>
      <c r="E7" s="133"/>
      <c r="F7" s="133"/>
      <c r="G7" s="133"/>
      <c r="H7" s="133"/>
      <c r="I7" s="133"/>
      <c r="J7" s="133"/>
      <c r="K7" s="133"/>
      <c r="L7" s="133"/>
      <c r="M7" s="133"/>
      <c r="N7" s="133"/>
      <c r="O7" s="69"/>
    </row>
    <row r="8" spans="2:15" ht="15.75">
      <c r="B8" s="133" t="s">
        <v>298</v>
      </c>
      <c r="C8" s="133"/>
      <c r="D8" s="133"/>
      <c r="E8" s="133"/>
      <c r="F8" s="133"/>
      <c r="G8" s="133"/>
      <c r="H8" s="133"/>
      <c r="I8" s="133"/>
      <c r="J8" s="133"/>
      <c r="K8" s="133"/>
      <c r="L8" s="133"/>
      <c r="M8" s="133"/>
      <c r="N8" s="133"/>
      <c r="O8" s="69"/>
    </row>
    <row r="9" spans="4:13" ht="12.75">
      <c r="D9" s="27"/>
      <c r="E9" s="27"/>
      <c r="F9" s="27"/>
      <c r="G9" s="27"/>
      <c r="H9" s="27"/>
      <c r="I9" s="27"/>
      <c r="J9" s="27"/>
      <c r="K9" s="27"/>
      <c r="L9" s="27"/>
      <c r="M9" s="27"/>
    </row>
    <row r="10" spans="4:15" ht="15" customHeight="1">
      <c r="D10" s="146" t="s">
        <v>215</v>
      </c>
      <c r="E10" s="146"/>
      <c r="F10" s="146"/>
      <c r="G10" s="146"/>
      <c r="H10" s="146"/>
      <c r="I10" s="146"/>
      <c r="J10" s="146"/>
      <c r="K10" s="146"/>
      <c r="L10" s="146"/>
      <c r="M10" s="146"/>
      <c r="N10" s="146"/>
      <c r="O10" s="26"/>
    </row>
    <row r="11" spans="4:18" ht="15">
      <c r="D11" s="18" t="s">
        <v>26</v>
      </c>
      <c r="E11" s="26"/>
      <c r="F11" s="28" t="s">
        <v>92</v>
      </c>
      <c r="G11" s="28"/>
      <c r="H11" s="28" t="s">
        <v>26</v>
      </c>
      <c r="I11" s="28"/>
      <c r="J11" s="28" t="s">
        <v>29</v>
      </c>
      <c r="K11" s="28"/>
      <c r="L11" s="18" t="s">
        <v>28</v>
      </c>
      <c r="M11" s="18"/>
      <c r="N11" s="12"/>
      <c r="O11" s="12"/>
      <c r="P11" s="12" t="s">
        <v>216</v>
      </c>
      <c r="Q11" s="2"/>
      <c r="R11" s="18" t="s">
        <v>32</v>
      </c>
    </row>
    <row r="12" spans="4:18" ht="15">
      <c r="D12" s="18" t="s">
        <v>29</v>
      </c>
      <c r="E12" s="26"/>
      <c r="F12" s="18" t="s">
        <v>26</v>
      </c>
      <c r="G12" s="18"/>
      <c r="H12" s="28" t="s">
        <v>30</v>
      </c>
      <c r="I12" s="18"/>
      <c r="J12" s="28" t="s">
        <v>25</v>
      </c>
      <c r="K12" s="18"/>
      <c r="L12" s="18" t="s">
        <v>31</v>
      </c>
      <c r="M12" s="18"/>
      <c r="N12" s="18" t="s">
        <v>32</v>
      </c>
      <c r="O12" s="18"/>
      <c r="P12" s="12" t="s">
        <v>217</v>
      </c>
      <c r="Q12" s="2"/>
      <c r="R12" s="18" t="s">
        <v>218</v>
      </c>
    </row>
    <row r="13" spans="2:18" ht="15">
      <c r="B13" s="2"/>
      <c r="D13" s="127" t="s">
        <v>19</v>
      </c>
      <c r="E13" s="155"/>
      <c r="F13" s="127" t="s">
        <v>19</v>
      </c>
      <c r="G13" s="127"/>
      <c r="H13" s="127" t="s">
        <v>19</v>
      </c>
      <c r="I13" s="127"/>
      <c r="J13" s="127" t="s">
        <v>19</v>
      </c>
      <c r="K13" s="127"/>
      <c r="L13" s="127" t="s">
        <v>19</v>
      </c>
      <c r="M13" s="127"/>
      <c r="N13" s="127" t="s">
        <v>19</v>
      </c>
      <c r="O13" s="127"/>
      <c r="P13" s="127" t="s">
        <v>19</v>
      </c>
      <c r="R13" s="127" t="s">
        <v>19</v>
      </c>
    </row>
    <row r="14" spans="2:15" ht="15">
      <c r="B14" s="2"/>
      <c r="D14" s="155"/>
      <c r="E14" s="155"/>
      <c r="F14" s="155"/>
      <c r="G14" s="155"/>
      <c r="H14" s="155"/>
      <c r="I14" s="155"/>
      <c r="J14" s="155"/>
      <c r="K14" s="155"/>
      <c r="L14" s="155"/>
      <c r="M14" s="155"/>
      <c r="N14" s="155"/>
      <c r="O14" s="155"/>
    </row>
    <row r="15" ht="15.75">
      <c r="B15" s="156" t="s">
        <v>300</v>
      </c>
    </row>
    <row r="16" ht="15.75" customHeight="1">
      <c r="B16" s="156" t="s">
        <v>301</v>
      </c>
    </row>
    <row r="17" spans="2:18" ht="38.25" customHeight="1">
      <c r="B17" s="30" t="s">
        <v>303</v>
      </c>
      <c r="D17" s="14">
        <v>60911</v>
      </c>
      <c r="E17" s="14"/>
      <c r="F17" s="14">
        <f>-841</f>
        <v>-841</v>
      </c>
      <c r="G17" s="14"/>
      <c r="H17" s="14">
        <v>919</v>
      </c>
      <c r="I17" s="14"/>
      <c r="J17" s="14">
        <v>14868</v>
      </c>
      <c r="K17" s="14"/>
      <c r="L17" s="14">
        <v>54259</v>
      </c>
      <c r="M17" s="14"/>
      <c r="N17" s="14">
        <f>+L17+J17+H17+F17+D17</f>
        <v>130116</v>
      </c>
      <c r="O17" s="14"/>
      <c r="P17" s="14">
        <v>0</v>
      </c>
      <c r="Q17" s="2"/>
      <c r="R17" s="72">
        <f>SUM(N17:Q17)</f>
        <v>130116</v>
      </c>
    </row>
    <row r="18" spans="2:18" ht="15">
      <c r="B18" s="2"/>
      <c r="D18" s="14"/>
      <c r="E18" s="14"/>
      <c r="F18" s="14"/>
      <c r="G18" s="14"/>
      <c r="H18" s="14"/>
      <c r="I18" s="14"/>
      <c r="J18" s="14"/>
      <c r="K18" s="14"/>
      <c r="L18" s="14"/>
      <c r="M18" s="14"/>
      <c r="N18" s="14"/>
      <c r="O18" s="14"/>
      <c r="P18" s="2"/>
      <c r="Q18" s="2"/>
      <c r="R18" s="2"/>
    </row>
    <row r="19" spans="2:18" ht="15" hidden="1">
      <c r="B19" s="2" t="s">
        <v>219</v>
      </c>
      <c r="D19" s="14">
        <v>0</v>
      </c>
      <c r="E19" s="14"/>
      <c r="F19" s="14">
        <v>0</v>
      </c>
      <c r="G19" s="14"/>
      <c r="H19" s="14">
        <v>0</v>
      </c>
      <c r="I19" s="14"/>
      <c r="J19" s="14">
        <v>0</v>
      </c>
      <c r="K19" s="14"/>
      <c r="L19" s="14">
        <v>0</v>
      </c>
      <c r="M19" s="14"/>
      <c r="N19" s="14">
        <v>0</v>
      </c>
      <c r="O19" s="14"/>
      <c r="P19" s="14"/>
      <c r="Q19" s="2"/>
      <c r="R19" s="72">
        <f>SUM(N19:Q19)</f>
        <v>0</v>
      </c>
    </row>
    <row r="20" spans="4:18" ht="15" hidden="1">
      <c r="D20" s="14"/>
      <c r="E20" s="14"/>
      <c r="F20" s="14"/>
      <c r="G20" s="14"/>
      <c r="H20" s="14"/>
      <c r="I20" s="14"/>
      <c r="J20" s="14"/>
      <c r="K20" s="14"/>
      <c r="L20" s="14"/>
      <c r="M20" s="14"/>
      <c r="N20" s="14"/>
      <c r="O20" s="14"/>
      <c r="P20" s="2"/>
      <c r="Q20" s="2"/>
      <c r="R20" s="2"/>
    </row>
    <row r="21" spans="2:18" ht="30">
      <c r="B21" s="30" t="s">
        <v>290</v>
      </c>
      <c r="D21" s="14">
        <v>0</v>
      </c>
      <c r="E21" s="14"/>
      <c r="F21" s="14">
        <v>0</v>
      </c>
      <c r="G21" s="14"/>
      <c r="H21" s="14">
        <v>0</v>
      </c>
      <c r="I21" s="14"/>
      <c r="J21" s="14">
        <v>0</v>
      </c>
      <c r="K21" s="14"/>
      <c r="L21" s="21">
        <f>-2756</f>
        <v>-2756</v>
      </c>
      <c r="M21" s="21"/>
      <c r="N21" s="21">
        <f>+D21+F21+H21+L21</f>
        <v>-2756</v>
      </c>
      <c r="O21" s="21"/>
      <c r="P21" s="21">
        <v>0</v>
      </c>
      <c r="Q21" s="2"/>
      <c r="R21" s="72">
        <f>SUM(N21:Q21)</f>
        <v>-2756</v>
      </c>
    </row>
    <row r="22" spans="2:18" ht="15">
      <c r="B22" s="30"/>
      <c r="D22" s="14"/>
      <c r="E22" s="14"/>
      <c r="F22" s="14"/>
      <c r="G22" s="14"/>
      <c r="H22" s="14"/>
      <c r="I22" s="14"/>
      <c r="J22" s="14"/>
      <c r="K22" s="14"/>
      <c r="L22" s="21"/>
      <c r="M22" s="21"/>
      <c r="N22" s="21"/>
      <c r="O22" s="21"/>
      <c r="P22" s="119"/>
      <c r="Q22" s="2"/>
      <c r="R22" s="2"/>
    </row>
    <row r="23" spans="2:18" ht="60" hidden="1">
      <c r="B23" s="30" t="s">
        <v>268</v>
      </c>
      <c r="D23" s="14"/>
      <c r="E23" s="14"/>
      <c r="F23" s="14"/>
      <c r="G23" s="14"/>
      <c r="H23" s="14"/>
      <c r="I23" s="14"/>
      <c r="J23" s="14"/>
      <c r="K23" s="14"/>
      <c r="L23" s="21"/>
      <c r="M23" s="21"/>
      <c r="N23" s="21">
        <f>+D23+F23+H23+L23</f>
        <v>0</v>
      </c>
      <c r="O23" s="21"/>
      <c r="P23" s="21">
        <v>0</v>
      </c>
      <c r="Q23" s="2"/>
      <c r="R23" s="72">
        <f>SUM(N23:Q23)</f>
        <v>0</v>
      </c>
    </row>
    <row r="24" spans="2:18" ht="15" hidden="1">
      <c r="B24" s="30"/>
      <c r="D24" s="14"/>
      <c r="E24" s="14"/>
      <c r="F24" s="14"/>
      <c r="G24" s="14"/>
      <c r="H24" s="14"/>
      <c r="I24" s="14"/>
      <c r="J24" s="14"/>
      <c r="K24" s="14"/>
      <c r="L24" s="21"/>
      <c r="M24" s="21"/>
      <c r="N24" s="21"/>
      <c r="O24" s="21"/>
      <c r="P24" s="119"/>
      <c r="Q24" s="2"/>
      <c r="R24" s="2"/>
    </row>
    <row r="25" spans="2:18" ht="30">
      <c r="B25" s="30" t="s">
        <v>282</v>
      </c>
      <c r="D25" s="14"/>
      <c r="E25" s="14"/>
      <c r="F25" s="14"/>
      <c r="G25" s="14"/>
      <c r="H25" s="14"/>
      <c r="I25" s="14"/>
      <c r="J25" s="14">
        <f>-748</f>
        <v>-748</v>
      </c>
      <c r="K25" s="14"/>
      <c r="L25" s="21">
        <f>-J25</f>
        <v>748</v>
      </c>
      <c r="M25" s="21"/>
      <c r="N25" s="21">
        <f>J25+L25</f>
        <v>0</v>
      </c>
      <c r="O25" s="21"/>
      <c r="P25" s="119"/>
      <c r="Q25" s="2"/>
      <c r="R25" s="72">
        <f>SUM(N25:Q25)</f>
        <v>0</v>
      </c>
    </row>
    <row r="26" spans="2:18" ht="15">
      <c r="B26" s="2"/>
      <c r="D26" s="14"/>
      <c r="E26" s="14"/>
      <c r="F26" s="14"/>
      <c r="G26" s="14"/>
      <c r="H26" s="14"/>
      <c r="I26" s="14"/>
      <c r="J26" s="14"/>
      <c r="K26" s="14"/>
      <c r="L26" s="21"/>
      <c r="M26" s="21"/>
      <c r="N26" s="21"/>
      <c r="O26" s="21"/>
      <c r="P26" s="119"/>
      <c r="Q26" s="2"/>
      <c r="R26" s="72"/>
    </row>
    <row r="27" spans="2:18" ht="33.75" customHeight="1">
      <c r="B27" s="30" t="s">
        <v>302</v>
      </c>
      <c r="D27" s="67">
        <f>+D17+D21+D19+D23+D25</f>
        <v>60911</v>
      </c>
      <c r="E27" s="20"/>
      <c r="F27" s="67">
        <f>+F17+F21+F19+F23+F25</f>
        <v>-841</v>
      </c>
      <c r="G27" s="14"/>
      <c r="H27" s="67">
        <f>+H17+H21+H19+H23+H25</f>
        <v>919</v>
      </c>
      <c r="I27" s="14"/>
      <c r="J27" s="67">
        <f>+J17+J21+J19+J23+J25</f>
        <v>14120</v>
      </c>
      <c r="K27" s="14"/>
      <c r="L27" s="67">
        <f>+L17+L21+L19+L23+L25</f>
        <v>52251</v>
      </c>
      <c r="M27" s="21"/>
      <c r="N27" s="67">
        <f>+N17+N21+N19+N23+N25</f>
        <v>127360</v>
      </c>
      <c r="O27" s="98"/>
      <c r="P27" s="22" t="e">
        <f>+P17+P21+#REF!+P19+P26+P23</f>
        <v>#REF!</v>
      </c>
      <c r="Q27" s="2"/>
      <c r="R27" s="67">
        <f>+R17+R21+R19+R23+R25</f>
        <v>127360</v>
      </c>
    </row>
    <row r="28" spans="2:18" ht="15">
      <c r="B28" s="30"/>
      <c r="D28" s="61"/>
      <c r="E28" s="8"/>
      <c r="F28" s="8"/>
      <c r="H28" s="8"/>
      <c r="L28" s="61"/>
      <c r="N28" s="8"/>
      <c r="O28" s="8"/>
      <c r="P28" s="2"/>
      <c r="Q28" s="2"/>
      <c r="R28" s="2"/>
    </row>
    <row r="29" spans="2:18" ht="15">
      <c r="B29" s="2"/>
      <c r="L29" s="58"/>
      <c r="N29" s="58"/>
      <c r="O29" s="58"/>
      <c r="P29" s="2"/>
      <c r="Q29" s="2"/>
      <c r="R29" s="2"/>
    </row>
    <row r="30" spans="2:18" ht="15">
      <c r="B30" s="11" t="s">
        <v>33</v>
      </c>
      <c r="E30" s="31"/>
      <c r="F30" s="31"/>
      <c r="G30" s="31"/>
      <c r="P30" s="2"/>
      <c r="Q30" s="2"/>
      <c r="R30" s="2"/>
    </row>
    <row r="31" spans="2:18" ht="15">
      <c r="B31" s="11" t="s">
        <v>297</v>
      </c>
      <c r="E31" s="31"/>
      <c r="F31" s="31"/>
      <c r="G31" s="31"/>
      <c r="P31" s="2"/>
      <c r="Q31" s="2"/>
      <c r="R31" s="2"/>
    </row>
    <row r="32" spans="2:15" ht="12.75">
      <c r="B32" s="135"/>
      <c r="C32" s="135"/>
      <c r="D32" s="135"/>
      <c r="E32" s="135"/>
      <c r="F32" s="135"/>
      <c r="G32" s="135"/>
      <c r="H32" s="135"/>
      <c r="I32" s="135"/>
      <c r="J32" s="135"/>
      <c r="K32" s="135"/>
      <c r="L32" s="135"/>
      <c r="M32" s="135"/>
      <c r="N32" s="135"/>
      <c r="O32" s="26"/>
    </row>
    <row r="33" spans="2:15" ht="12.75">
      <c r="B33" s="26"/>
      <c r="C33" s="26"/>
      <c r="D33" s="26"/>
      <c r="E33" s="26"/>
      <c r="F33" s="26"/>
      <c r="G33" s="26"/>
      <c r="H33" s="26"/>
      <c r="K33" s="26"/>
      <c r="L33" s="26"/>
      <c r="M33" s="26"/>
      <c r="N33" s="26"/>
      <c r="O33" s="26"/>
    </row>
    <row r="34" spans="2:15" ht="15.75">
      <c r="B34" s="133" t="s">
        <v>24</v>
      </c>
      <c r="C34" s="133"/>
      <c r="D34" s="133"/>
      <c r="E34" s="133"/>
      <c r="F34" s="133"/>
      <c r="G34" s="133"/>
      <c r="H34" s="133"/>
      <c r="I34" s="133"/>
      <c r="J34" s="133"/>
      <c r="K34" s="133"/>
      <c r="L34" s="133"/>
      <c r="M34" s="133"/>
      <c r="N34" s="133"/>
      <c r="O34" s="69"/>
    </row>
    <row r="35" spans="2:15" ht="15.75">
      <c r="B35" s="133" t="s">
        <v>279</v>
      </c>
      <c r="C35" s="133"/>
      <c r="D35" s="133"/>
      <c r="E35" s="133"/>
      <c r="F35" s="133"/>
      <c r="G35" s="133"/>
      <c r="H35" s="133"/>
      <c r="I35" s="133"/>
      <c r="J35" s="133"/>
      <c r="K35" s="133"/>
      <c r="L35" s="133"/>
      <c r="M35" s="133"/>
      <c r="N35" s="133"/>
      <c r="O35" s="69"/>
    </row>
    <row r="36" spans="4:13" ht="15.75">
      <c r="D36" s="27"/>
      <c r="E36" s="27"/>
      <c r="F36" s="27"/>
      <c r="G36" s="27"/>
      <c r="H36" s="27"/>
      <c r="I36" s="69"/>
      <c r="J36" s="69"/>
      <c r="K36" s="27"/>
      <c r="L36" s="27"/>
      <c r="M36" s="27"/>
    </row>
    <row r="37" spans="4:15" ht="15" customHeight="1">
      <c r="D37" s="146" t="s">
        <v>215</v>
      </c>
      <c r="E37" s="146"/>
      <c r="F37" s="146"/>
      <c r="G37" s="146"/>
      <c r="H37" s="146"/>
      <c r="I37" s="146"/>
      <c r="J37" s="146"/>
      <c r="K37" s="146"/>
      <c r="L37" s="146"/>
      <c r="M37" s="146"/>
      <c r="N37" s="146"/>
      <c r="O37" s="26"/>
    </row>
    <row r="38" spans="4:18" ht="15">
      <c r="D38" s="18" t="s">
        <v>26</v>
      </c>
      <c r="E38" s="26"/>
      <c r="F38" s="28" t="s">
        <v>92</v>
      </c>
      <c r="G38" s="28"/>
      <c r="H38" s="28" t="s">
        <v>26</v>
      </c>
      <c r="I38" s="28"/>
      <c r="J38" s="28" t="s">
        <v>29</v>
      </c>
      <c r="K38" s="28"/>
      <c r="L38" s="18" t="s">
        <v>28</v>
      </c>
      <c r="M38" s="18"/>
      <c r="N38" s="12"/>
      <c r="O38" s="12"/>
      <c r="P38" s="12" t="s">
        <v>216</v>
      </c>
      <c r="Q38" s="2"/>
      <c r="R38" s="18" t="s">
        <v>32</v>
      </c>
    </row>
    <row r="39" spans="4:18" ht="15">
      <c r="D39" s="18" t="s">
        <v>29</v>
      </c>
      <c r="E39" s="26"/>
      <c r="F39" s="18" t="s">
        <v>26</v>
      </c>
      <c r="G39" s="18"/>
      <c r="H39" s="28" t="s">
        <v>30</v>
      </c>
      <c r="I39" s="28"/>
      <c r="J39" s="28" t="s">
        <v>25</v>
      </c>
      <c r="K39" s="18"/>
      <c r="L39" s="18" t="s">
        <v>31</v>
      </c>
      <c r="M39" s="18"/>
      <c r="N39" s="18" t="s">
        <v>32</v>
      </c>
      <c r="O39" s="18"/>
      <c r="P39" s="12" t="s">
        <v>217</v>
      </c>
      <c r="Q39" s="2"/>
      <c r="R39" s="18" t="s">
        <v>218</v>
      </c>
    </row>
    <row r="40" spans="2:18" ht="15">
      <c r="B40" s="2"/>
      <c r="D40" s="127" t="s">
        <v>19</v>
      </c>
      <c r="E40" s="155"/>
      <c r="F40" s="127" t="s">
        <v>19</v>
      </c>
      <c r="G40" s="127"/>
      <c r="H40" s="127" t="s">
        <v>19</v>
      </c>
      <c r="I40" s="28"/>
      <c r="J40" s="127" t="s">
        <v>19</v>
      </c>
      <c r="K40" s="127"/>
      <c r="L40" s="127" t="s">
        <v>19</v>
      </c>
      <c r="M40" s="127"/>
      <c r="N40" s="127" t="s">
        <v>19</v>
      </c>
      <c r="O40" s="127"/>
      <c r="P40" s="127" t="s">
        <v>19</v>
      </c>
      <c r="R40" s="127" t="s">
        <v>19</v>
      </c>
    </row>
    <row r="41" spans="2:15" ht="15.75">
      <c r="B41" s="7" t="s">
        <v>289</v>
      </c>
      <c r="D41" s="155"/>
      <c r="E41" s="155"/>
      <c r="F41" s="155"/>
      <c r="G41" s="155"/>
      <c r="H41" s="155"/>
      <c r="I41" s="18"/>
      <c r="J41" s="155"/>
      <c r="K41" s="155"/>
      <c r="L41" s="155"/>
      <c r="M41" s="155"/>
      <c r="N41" s="155"/>
      <c r="O41" s="155"/>
    </row>
    <row r="42" spans="2:9" ht="15.75">
      <c r="B42" s="156" t="s">
        <v>300</v>
      </c>
      <c r="I42" s="127"/>
    </row>
    <row r="43" spans="2:9" ht="15.75">
      <c r="B43" s="156" t="s">
        <v>304</v>
      </c>
      <c r="I43" s="155"/>
    </row>
    <row r="44" spans="2:18" ht="36.75" customHeight="1">
      <c r="B44" s="30" t="s">
        <v>281</v>
      </c>
      <c r="D44" s="14">
        <v>60911</v>
      </c>
      <c r="E44" s="14"/>
      <c r="F44" s="14">
        <v>-806</v>
      </c>
      <c r="G44" s="14"/>
      <c r="H44" s="14">
        <v>919</v>
      </c>
      <c r="I44" s="14"/>
      <c r="J44" s="14">
        <v>17367</v>
      </c>
      <c r="K44" s="14"/>
      <c r="L44" s="14">
        <v>49479</v>
      </c>
      <c r="M44" s="14"/>
      <c r="N44" s="14">
        <f>+L44+J44+H44+F44+D44</f>
        <v>127870</v>
      </c>
      <c r="O44" s="14"/>
      <c r="P44" s="14">
        <v>0</v>
      </c>
      <c r="Q44" s="2"/>
      <c r="R44" s="72">
        <f>SUM(N44:Q44)</f>
        <v>127870</v>
      </c>
    </row>
    <row r="45" spans="2:18" ht="15">
      <c r="B45" s="2"/>
      <c r="D45" s="14"/>
      <c r="E45" s="14"/>
      <c r="F45" s="14"/>
      <c r="G45" s="14"/>
      <c r="H45" s="14"/>
      <c r="I45" s="14"/>
      <c r="J45" s="14"/>
      <c r="K45" s="14"/>
      <c r="L45" s="14"/>
      <c r="M45" s="14"/>
      <c r="N45" s="14"/>
      <c r="O45" s="14"/>
      <c r="P45" s="2"/>
      <c r="Q45" s="2"/>
      <c r="R45" s="2"/>
    </row>
    <row r="46" spans="2:18" ht="30">
      <c r="B46" s="30" t="s">
        <v>290</v>
      </c>
      <c r="D46" s="14">
        <v>0</v>
      </c>
      <c r="E46" s="14"/>
      <c r="F46" s="14">
        <v>0</v>
      </c>
      <c r="G46" s="14"/>
      <c r="H46" s="14">
        <v>0</v>
      </c>
      <c r="I46" s="14"/>
      <c r="J46" s="14">
        <v>0</v>
      </c>
      <c r="K46" s="14"/>
      <c r="L46" s="21">
        <v>2079</v>
      </c>
      <c r="M46" s="21"/>
      <c r="N46" s="14">
        <f>+L46+J46+H46+F46+D46</f>
        <v>2079</v>
      </c>
      <c r="O46" s="21"/>
      <c r="P46" s="21">
        <v>0</v>
      </c>
      <c r="Q46" s="2"/>
      <c r="R46" s="72">
        <f>SUM(N46:Q46)</f>
        <v>2079</v>
      </c>
    </row>
    <row r="47" spans="2:18" ht="15">
      <c r="B47" s="30"/>
      <c r="D47" s="14"/>
      <c r="E47" s="14"/>
      <c r="F47" s="14"/>
      <c r="G47" s="14"/>
      <c r="H47" s="14"/>
      <c r="I47" s="14"/>
      <c r="J47" s="14"/>
      <c r="K47" s="14"/>
      <c r="L47" s="14"/>
      <c r="M47" s="14"/>
      <c r="N47" s="14"/>
      <c r="O47" s="14"/>
      <c r="P47" s="97"/>
      <c r="Q47" s="2"/>
      <c r="R47" s="72"/>
    </row>
    <row r="48" spans="2:18" ht="30">
      <c r="B48" s="30" t="s">
        <v>282</v>
      </c>
      <c r="D48" s="14"/>
      <c r="E48" s="14"/>
      <c r="F48" s="14"/>
      <c r="G48" s="14"/>
      <c r="H48" s="14"/>
      <c r="I48" s="14"/>
      <c r="J48" s="14">
        <f>-873</f>
        <v>-873</v>
      </c>
      <c r="K48" s="14"/>
      <c r="L48" s="14">
        <v>873</v>
      </c>
      <c r="M48" s="14"/>
      <c r="N48" s="14"/>
      <c r="O48" s="14"/>
      <c r="P48" s="14">
        <v>0</v>
      </c>
      <c r="Q48" s="2"/>
      <c r="R48" s="72"/>
    </row>
    <row r="49" spans="2:18" ht="15">
      <c r="B49" s="2"/>
      <c r="D49" s="14"/>
      <c r="E49" s="14"/>
      <c r="F49" s="14"/>
      <c r="G49" s="14"/>
      <c r="H49" s="14"/>
      <c r="I49" s="14"/>
      <c r="J49" s="14"/>
      <c r="K49" s="14"/>
      <c r="L49" s="14"/>
      <c r="M49" s="14">
        <v>0</v>
      </c>
      <c r="N49" s="14"/>
      <c r="O49" s="14"/>
      <c r="P49" s="97">
        <v>0</v>
      </c>
      <c r="Q49" s="2"/>
      <c r="R49" s="72"/>
    </row>
    <row r="50" spans="2:18" ht="30">
      <c r="B50" s="30" t="s">
        <v>305</v>
      </c>
      <c r="D50" s="67">
        <f>D44+D46+D48</f>
        <v>60911</v>
      </c>
      <c r="E50" s="20"/>
      <c r="F50" s="67">
        <f>F44+F46+F48</f>
        <v>-806</v>
      </c>
      <c r="G50" s="14"/>
      <c r="H50" s="67">
        <f>H44+H46+H48</f>
        <v>919</v>
      </c>
      <c r="I50" s="67" t="e">
        <f>+I44+I46+#REF!+I49</f>
        <v>#REF!</v>
      </c>
      <c r="J50" s="67">
        <f>J44+J46+J48</f>
        <v>16494</v>
      </c>
      <c r="K50" s="67" t="e">
        <f>+K44+K46+#REF!+K49</f>
        <v>#REF!</v>
      </c>
      <c r="L50" s="67">
        <f>L44+L46+L48</f>
        <v>52431</v>
      </c>
      <c r="M50" s="14"/>
      <c r="N50" s="67">
        <f>N44+N46+N48</f>
        <v>129949</v>
      </c>
      <c r="O50" s="20"/>
      <c r="P50" s="67">
        <f>P44+P46+P48</f>
        <v>0</v>
      </c>
      <c r="Q50" s="2"/>
      <c r="R50" s="67">
        <f>R44+R46+R48</f>
        <v>129949</v>
      </c>
    </row>
    <row r="51" spans="2:18" ht="15">
      <c r="B51" s="30"/>
      <c r="D51" s="61"/>
      <c r="E51" s="8"/>
      <c r="F51" s="8"/>
      <c r="H51" s="8"/>
      <c r="I51" s="8"/>
      <c r="J51" s="8"/>
      <c r="L51" s="61"/>
      <c r="N51" s="8"/>
      <c r="O51" s="8"/>
      <c r="P51" s="2"/>
      <c r="Q51" s="2"/>
      <c r="R51" s="2"/>
    </row>
    <row r="52" spans="2:18" ht="15">
      <c r="B52" s="2"/>
      <c r="L52" s="58"/>
      <c r="N52" s="58"/>
      <c r="O52" s="58"/>
      <c r="P52" s="2"/>
      <c r="Q52" s="2"/>
      <c r="R52" s="2"/>
    </row>
    <row r="53" spans="2:18" ht="15">
      <c r="B53" s="11" t="s">
        <v>33</v>
      </c>
      <c r="E53" s="31"/>
      <c r="F53" s="31"/>
      <c r="G53" s="31"/>
      <c r="I53" s="14"/>
      <c r="J53" s="14"/>
      <c r="P53" s="2"/>
      <c r="Q53" s="2"/>
      <c r="R53" s="2"/>
    </row>
    <row r="54" spans="2:18" ht="15">
      <c r="B54" s="11" t="s">
        <v>280</v>
      </c>
      <c r="E54" s="31"/>
      <c r="F54" s="31"/>
      <c r="G54" s="31"/>
      <c r="I54" s="14"/>
      <c r="J54" s="14"/>
      <c r="P54" s="2"/>
      <c r="Q54" s="2"/>
      <c r="R54" s="2"/>
    </row>
    <row r="55" spans="16:18" ht="15">
      <c r="P55" s="2"/>
      <c r="Q55" s="2"/>
      <c r="R55" s="2"/>
    </row>
    <row r="56" spans="16:18" ht="15">
      <c r="P56" s="2"/>
      <c r="Q56" s="2"/>
      <c r="R56" s="106"/>
    </row>
    <row r="57" spans="16:18" ht="15">
      <c r="P57" s="2"/>
      <c r="Q57" s="2"/>
      <c r="R57" s="2"/>
    </row>
    <row r="58" spans="16:18" ht="15">
      <c r="P58" s="2"/>
      <c r="Q58" s="2"/>
      <c r="R58" s="2"/>
    </row>
    <row r="59" spans="16:18" ht="15">
      <c r="P59" s="2"/>
      <c r="Q59" s="2"/>
      <c r="R59" s="2"/>
    </row>
    <row r="60" spans="16:18" ht="15">
      <c r="P60" s="2"/>
      <c r="Q60" s="2"/>
      <c r="R60" s="2"/>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sheetData>
  <sheetProtection/>
  <mergeCells count="8">
    <mergeCell ref="B5:N5"/>
    <mergeCell ref="B32:N32"/>
    <mergeCell ref="B34:N34"/>
    <mergeCell ref="D37:N37"/>
    <mergeCell ref="B7:N7"/>
    <mergeCell ref="B8:N8"/>
    <mergeCell ref="D10:N10"/>
    <mergeCell ref="B35:N35"/>
  </mergeCells>
  <printOptions/>
  <pageMargins left="0.5" right="0.25" top="0.75" bottom="0.5" header="0.25" footer="0.25"/>
  <pageSetup horizontalDpi="180" verticalDpi="18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kll</dc:creator>
  <cp:keywords/>
  <dc:description/>
  <cp:lastModifiedBy>User</cp:lastModifiedBy>
  <cp:lastPrinted>2012-05-30T10:41:07Z</cp:lastPrinted>
  <dcterms:created xsi:type="dcterms:W3CDTF">2002-10-19T02:25:46Z</dcterms:created>
  <dcterms:modified xsi:type="dcterms:W3CDTF">2012-05-30T10:41:46Z</dcterms:modified>
  <cp:category/>
  <cp:version/>
  <cp:contentType/>
  <cp:contentStatus/>
</cp:coreProperties>
</file>